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.sharepoint.com/sites/EnterpriseDevelopmentTeam/Shared Documents/COVID 19- Business Supports/Operational Performance/Restaurants, Cafes, Bars and Gastropubs/"/>
    </mc:Choice>
  </mc:AlternateContent>
  <xr:revisionPtr revIDLastSave="0" documentId="8_{0B03462C-AF4E-4F8D-A459-782156523E4D}" xr6:coauthVersionLast="45" xr6:coauthVersionMax="45" xr10:uidLastSave="{00000000-0000-0000-0000-000000000000}"/>
  <bookViews>
    <workbookView xWindow="-110" yWindow="-110" windowWidth="19420" windowHeight="10420" tabRatio="853" activeTab="1" xr2:uid="{00000000-000D-0000-FFFF-FFFF00000000}"/>
  </bookViews>
  <sheets>
    <sheet name="Overall Summ" sheetId="24" r:id="rId1"/>
    <sheet name="Standard calc" sheetId="19" r:id="rId2"/>
    <sheet name="Detailed calc" sheetId="25" r:id="rId3"/>
    <sheet name="Option 1" sheetId="20" r:id="rId4"/>
    <sheet name="Option 2" sheetId="21" r:id="rId5"/>
    <sheet name="Option 3" sheetId="22" r:id="rId6"/>
    <sheet name="Data Validation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9" l="1"/>
  <c r="F15" i="19"/>
  <c r="F14" i="19"/>
  <c r="F13" i="19"/>
  <c r="F11" i="19"/>
  <c r="F10" i="19"/>
  <c r="F9" i="19"/>
  <c r="E26" i="19"/>
  <c r="E24" i="19"/>
  <c r="E23" i="19"/>
  <c r="D22" i="19"/>
  <c r="D15" i="19"/>
  <c r="D14" i="19"/>
  <c r="D13" i="19"/>
  <c r="D10" i="19"/>
  <c r="D9" i="19"/>
  <c r="E25" i="19"/>
  <c r="BB7" i="21" l="1"/>
  <c r="CB7" i="21" s="1"/>
  <c r="BB8" i="21"/>
  <c r="CB8" i="21" s="1"/>
  <c r="BB9" i="21"/>
  <c r="CB9" i="21" s="1"/>
  <c r="BB6" i="21"/>
  <c r="CB6" i="21" s="1"/>
  <c r="AB23" i="21"/>
  <c r="BB23" i="21" s="1"/>
  <c r="CB23" i="21" s="1"/>
  <c r="AB24" i="21"/>
  <c r="BB24" i="21" s="1"/>
  <c r="CB24" i="21" s="1"/>
  <c r="AB22" i="21"/>
  <c r="BB22" i="21" s="1"/>
  <c r="CB22" i="21" s="1"/>
  <c r="AB7" i="21"/>
  <c r="AB8" i="21"/>
  <c r="AB9" i="21"/>
  <c r="AB6" i="21"/>
  <c r="CB22" i="20"/>
  <c r="BB23" i="20"/>
  <c r="CB23" i="20" s="1"/>
  <c r="BB22" i="20"/>
  <c r="BB7" i="20"/>
  <c r="CB7" i="20" s="1"/>
  <c r="BB9" i="20"/>
  <c r="CB9" i="20" s="1"/>
  <c r="AB23" i="20"/>
  <c r="AB24" i="20"/>
  <c r="BB24" i="20" s="1"/>
  <c r="CB24" i="20" s="1"/>
  <c r="AB22" i="20"/>
  <c r="AB7" i="20"/>
  <c r="AB8" i="20"/>
  <c r="BB8" i="20" s="1"/>
  <c r="CB8" i="20" s="1"/>
  <c r="AB9" i="20"/>
  <c r="AB6" i="20"/>
  <c r="BB6" i="20" s="1"/>
  <c r="CB6" i="20" s="1"/>
  <c r="BB7" i="22"/>
  <c r="CB7" i="22" s="1"/>
  <c r="BB8" i="22"/>
  <c r="CB8" i="22" s="1"/>
  <c r="BB6" i="22"/>
  <c r="CB6" i="22" s="1"/>
  <c r="AB7" i="22"/>
  <c r="AB8" i="22"/>
  <c r="AB9" i="22"/>
  <c r="BB9" i="22" s="1"/>
  <c r="CB9" i="22" s="1"/>
  <c r="AB6" i="22"/>
  <c r="BB23" i="22"/>
  <c r="CB23" i="22" s="1"/>
  <c r="D33" i="22"/>
  <c r="AB23" i="22"/>
  <c r="AB24" i="22"/>
  <c r="BB24" i="22" s="1"/>
  <c r="CB24" i="22" s="1"/>
  <c r="AB22" i="22"/>
  <c r="BB22" i="22" s="1"/>
  <c r="CB22" i="22" s="1"/>
  <c r="AI15" i="19" l="1"/>
  <c r="BI15" i="19" s="1"/>
  <c r="AI14" i="19"/>
  <c r="BI14" i="19" s="1"/>
  <c r="AI13" i="19"/>
  <c r="BI13" i="19" s="1"/>
  <c r="AI10" i="19"/>
  <c r="BI10" i="19" s="1"/>
  <c r="AI9" i="19"/>
  <c r="BI9" i="19" s="1"/>
  <c r="AJ27" i="19" l="1"/>
  <c r="BJ27" i="19" s="1"/>
  <c r="CJ27" i="19" s="1"/>
  <c r="AJ21" i="19"/>
  <c r="BJ21" i="19" s="1"/>
  <c r="CJ21" i="19" s="1"/>
  <c r="J53" i="19"/>
  <c r="I53" i="19"/>
  <c r="H53" i="19"/>
  <c r="G53" i="19"/>
  <c r="F53" i="19"/>
  <c r="E53" i="19"/>
  <c r="D53" i="19"/>
  <c r="I12" i="19"/>
  <c r="CL31" i="19"/>
  <c r="CD30" i="19"/>
  <c r="BD30" i="19"/>
  <c r="C30" i="19"/>
  <c r="AC30" i="19" s="1"/>
  <c r="BC30" i="19" s="1"/>
  <c r="CC30" i="19" s="1"/>
  <c r="DF103" i="25"/>
  <c r="DD103" i="25"/>
  <c r="DD100" i="25"/>
  <c r="C351" i="25"/>
  <c r="C365" i="25" s="1"/>
  <c r="C352" i="25"/>
  <c r="C366" i="25" s="1"/>
  <c r="C353" i="25"/>
  <c r="C367" i="25" s="1"/>
  <c r="C354" i="25"/>
  <c r="C368" i="25" s="1"/>
  <c r="C350" i="25"/>
  <c r="C364" i="25" s="1"/>
  <c r="CP4" i="22"/>
  <c r="CP5" i="22" s="1"/>
  <c r="CP3" i="22"/>
  <c r="CQ34" i="22"/>
  <c r="CQ34" i="21"/>
  <c r="CP3" i="21"/>
  <c r="CP4" i="21" s="1"/>
  <c r="CP5" i="21" s="1"/>
  <c r="CP6" i="21" s="1"/>
  <c r="CP7" i="21" s="1"/>
  <c r="CP8" i="21" s="1"/>
  <c r="CP9" i="21" s="1"/>
  <c r="CP10" i="21" s="1"/>
  <c r="CP11" i="21" s="1"/>
  <c r="CP12" i="21" s="1"/>
  <c r="CP13" i="21" s="1"/>
  <c r="CP14" i="21" s="1"/>
  <c r="CP15" i="21" s="1"/>
  <c r="CP16" i="21" s="1"/>
  <c r="CP17" i="21" s="1"/>
  <c r="CP18" i="21" s="1"/>
  <c r="CP19" i="21" s="1"/>
  <c r="CP20" i="21" s="1"/>
  <c r="CP21" i="21" s="1"/>
  <c r="CP22" i="21" s="1"/>
  <c r="CP3" i="20"/>
  <c r="CP4" i="20" s="1"/>
  <c r="CP5" i="20" s="1"/>
  <c r="CP6" i="20" s="1"/>
  <c r="CP7" i="20" s="1"/>
  <c r="CP8" i="20" s="1"/>
  <c r="CP9" i="20" s="1"/>
  <c r="CP10" i="20" s="1"/>
  <c r="CP11" i="20" s="1"/>
  <c r="CP12" i="20" s="1"/>
  <c r="CP13" i="20" s="1"/>
  <c r="CP14" i="20" s="1"/>
  <c r="CP15" i="20" s="1"/>
  <c r="CP16" i="20" s="1"/>
  <c r="CP17" i="20" s="1"/>
  <c r="CP18" i="20" s="1"/>
  <c r="CP19" i="20" s="1"/>
  <c r="CP20" i="20" s="1"/>
  <c r="CP21" i="20" s="1"/>
  <c r="CP22" i="20" s="1"/>
  <c r="CQ34" i="20"/>
  <c r="CQ41" i="19"/>
  <c r="CP3" i="25"/>
  <c r="CP4" i="25" s="1"/>
  <c r="CP5" i="25" s="1"/>
  <c r="CP6" i="25" s="1"/>
  <c r="CP7" i="25" s="1"/>
  <c r="CP8" i="25" s="1"/>
  <c r="CP9" i="25" s="1"/>
  <c r="CP10" i="25" s="1"/>
  <c r="CP11" i="25" s="1"/>
  <c r="CP12" i="25" s="1"/>
  <c r="CP13" i="25" s="1"/>
  <c r="CP14" i="25" s="1"/>
  <c r="CP15" i="25" s="1"/>
  <c r="CP16" i="25" s="1"/>
  <c r="CP17" i="25" s="1"/>
  <c r="CP18" i="25" s="1"/>
  <c r="CP19" i="25" s="1"/>
  <c r="CP20" i="25" s="1"/>
  <c r="CP21" i="25" s="1"/>
  <c r="CP22" i="25" s="1"/>
  <c r="CP23" i="25" s="1"/>
  <c r="DA35" i="21" l="1"/>
  <c r="DA35" i="20"/>
  <c r="CP6" i="22"/>
  <c r="CP7" i="22" s="1"/>
  <c r="CP8" i="22" s="1"/>
  <c r="CP9" i="22" s="1"/>
  <c r="CP10" i="22" s="1"/>
  <c r="CP11" i="22" s="1"/>
  <c r="CP12" i="22" s="1"/>
  <c r="CP13" i="22" s="1"/>
  <c r="CP14" i="22" s="1"/>
  <c r="CP15" i="22" s="1"/>
  <c r="CP16" i="22" s="1"/>
  <c r="CP17" i="22" s="1"/>
  <c r="CP18" i="22" s="1"/>
  <c r="CP19" i="22" s="1"/>
  <c r="CP20" i="22" s="1"/>
  <c r="CP21" i="22" s="1"/>
  <c r="CP22" i="22" s="1"/>
  <c r="DA35" i="22" l="1"/>
  <c r="H21" i="24"/>
  <c r="H37" i="24" s="1"/>
  <c r="H53" i="24" s="1"/>
  <c r="E21" i="24"/>
  <c r="E37" i="24" s="1"/>
  <c r="E53" i="24" s="1"/>
  <c r="F22" i="24"/>
  <c r="F38" i="24" s="1"/>
  <c r="F54" i="24" s="1"/>
  <c r="E22" i="24"/>
  <c r="E38" i="24" s="1"/>
  <c r="E54" i="24" s="1"/>
  <c r="CB354" i="25"/>
  <c r="CB368" i="25" s="1"/>
  <c r="CB353" i="25"/>
  <c r="CB367" i="25" s="1"/>
  <c r="CB352" i="25"/>
  <c r="CB366" i="25" s="1"/>
  <c r="CB351" i="25"/>
  <c r="CB365" i="25" s="1"/>
  <c r="CB350" i="25"/>
  <c r="CB364" i="25" s="1"/>
  <c r="CK323" i="25"/>
  <c r="CK322" i="25"/>
  <c r="CK318" i="25"/>
  <c r="CK317" i="25"/>
  <c r="CK316" i="25"/>
  <c r="CK312" i="25"/>
  <c r="CK311" i="25"/>
  <c r="CK310" i="25"/>
  <c r="CK309" i="25"/>
  <c r="CK305" i="25"/>
  <c r="CK304" i="25"/>
  <c r="CK303" i="25"/>
  <c r="CK302" i="25"/>
  <c r="CK298" i="25"/>
  <c r="CK297" i="25"/>
  <c r="CK296" i="25"/>
  <c r="CK295" i="25"/>
  <c r="CK281" i="25"/>
  <c r="CK280" i="25"/>
  <c r="CK276" i="25"/>
  <c r="CK275" i="25"/>
  <c r="CK274" i="25"/>
  <c r="CK270" i="25"/>
  <c r="CK269" i="25"/>
  <c r="CK268" i="25"/>
  <c r="CK267" i="25"/>
  <c r="CK263" i="25"/>
  <c r="CK262" i="25"/>
  <c r="CK261" i="25"/>
  <c r="CK260" i="25"/>
  <c r="CK256" i="25"/>
  <c r="CK255" i="25"/>
  <c r="CK254" i="25"/>
  <c r="CK253" i="25"/>
  <c r="CJ250" i="25"/>
  <c r="CI250" i="25"/>
  <c r="CH250" i="25"/>
  <c r="CG250" i="25"/>
  <c r="CF250" i="25"/>
  <c r="CE250" i="25"/>
  <c r="CD250" i="25"/>
  <c r="CK239" i="25"/>
  <c r="CK238" i="25"/>
  <c r="CK234" i="25"/>
  <c r="CK233" i="25"/>
  <c r="CK232" i="25"/>
  <c r="CK228" i="25"/>
  <c r="CK227" i="25"/>
  <c r="CK226" i="25"/>
  <c r="CK225" i="25"/>
  <c r="CK221" i="25"/>
  <c r="CK220" i="25"/>
  <c r="CK219" i="25"/>
  <c r="CK218" i="25"/>
  <c r="CK214" i="25"/>
  <c r="CK213" i="25"/>
  <c r="CK212" i="25"/>
  <c r="CK211" i="25"/>
  <c r="CJ208" i="25"/>
  <c r="CI208" i="25"/>
  <c r="CH208" i="25"/>
  <c r="CG208" i="25"/>
  <c r="CF208" i="25"/>
  <c r="CE208" i="25"/>
  <c r="CD208" i="25"/>
  <c r="CB196" i="25"/>
  <c r="CB204" i="25" s="1"/>
  <c r="CB195" i="25"/>
  <c r="CB203" i="25" s="1"/>
  <c r="CB194" i="25"/>
  <c r="CB202" i="25" s="1"/>
  <c r="CB191" i="25"/>
  <c r="CB188" i="25"/>
  <c r="CB163" i="25"/>
  <c r="CB171" i="25" s="1"/>
  <c r="CB162" i="25"/>
  <c r="CB170" i="25" s="1"/>
  <c r="CB161" i="25"/>
  <c r="CB169" i="25" s="1"/>
  <c r="CB158" i="25"/>
  <c r="CB155" i="25"/>
  <c r="CB154" i="25"/>
  <c r="CB187" i="25" s="1"/>
  <c r="CB142" i="25"/>
  <c r="CB175" i="25" s="1"/>
  <c r="CB130" i="25"/>
  <c r="CB138" i="25" s="1"/>
  <c r="CB129" i="25"/>
  <c r="CB137" i="25" s="1"/>
  <c r="CB128" i="25"/>
  <c r="CB136" i="25" s="1"/>
  <c r="CB125" i="25"/>
  <c r="CB122" i="25"/>
  <c r="CL90" i="25"/>
  <c r="CB77" i="25"/>
  <c r="CC73" i="25"/>
  <c r="CL68" i="25"/>
  <c r="CL67" i="25"/>
  <c r="CL66" i="25"/>
  <c r="CL65" i="25"/>
  <c r="CL64" i="25"/>
  <c r="CB59" i="25"/>
  <c r="CB87" i="25" s="1"/>
  <c r="CB58" i="25"/>
  <c r="CB86" i="25" s="1"/>
  <c r="CB57" i="25"/>
  <c r="CB85" i="25" s="1"/>
  <c r="CB56" i="25"/>
  <c r="CB84" i="25" s="1"/>
  <c r="CC55" i="25"/>
  <c r="CC83" i="25" s="1"/>
  <c r="CB55" i="25"/>
  <c r="CB83" i="25" s="1"/>
  <c r="CC54" i="25"/>
  <c r="CC82" i="25" s="1"/>
  <c r="CB54" i="25"/>
  <c r="CB82" i="25" s="1"/>
  <c r="CB53" i="25"/>
  <c r="CB81" i="25" s="1"/>
  <c r="CB49" i="25"/>
  <c r="CC45" i="25"/>
  <c r="CL40" i="25"/>
  <c r="CL39" i="25"/>
  <c r="CL38" i="25"/>
  <c r="CL37" i="25"/>
  <c r="CL36" i="25"/>
  <c r="CD34" i="25"/>
  <c r="CL35" i="25" s="1"/>
  <c r="CL62" i="25" s="1"/>
  <c r="CC17" i="25"/>
  <c r="CL12" i="25"/>
  <c r="CL11" i="25"/>
  <c r="CL10" i="25"/>
  <c r="CL9" i="25"/>
  <c r="CL8" i="25"/>
  <c r="CM7" i="25"/>
  <c r="AB12" i="25"/>
  <c r="BB12" i="25" s="1"/>
  <c r="BB354" i="25"/>
  <c r="BB368" i="25" s="1"/>
  <c r="BB353" i="25"/>
  <c r="BB367" i="25" s="1"/>
  <c r="BB352" i="25"/>
  <c r="BB366" i="25" s="1"/>
  <c r="BB351" i="25"/>
  <c r="BB365" i="25" s="1"/>
  <c r="BB350" i="25"/>
  <c r="BB364" i="25" s="1"/>
  <c r="BK323" i="25"/>
  <c r="BK322" i="25"/>
  <c r="BK318" i="25"/>
  <c r="BK317" i="25"/>
  <c r="BK316" i="25"/>
  <c r="BK312" i="25"/>
  <c r="BK311" i="25"/>
  <c r="BK310" i="25"/>
  <c r="BK309" i="25"/>
  <c r="BK305" i="25"/>
  <c r="BK304" i="25"/>
  <c r="BK303" i="25"/>
  <c r="BK302" i="25"/>
  <c r="BK298" i="25"/>
  <c r="BK297" i="25"/>
  <c r="BK296" i="25"/>
  <c r="BK295" i="25"/>
  <c r="BK281" i="25"/>
  <c r="BK280" i="25"/>
  <c r="BK276" i="25"/>
  <c r="BK275" i="25"/>
  <c r="BK274" i="25"/>
  <c r="BK270" i="25"/>
  <c r="BK269" i="25"/>
  <c r="BK268" i="25"/>
  <c r="BK267" i="25"/>
  <c r="BK263" i="25"/>
  <c r="BK262" i="25"/>
  <c r="BK261" i="25"/>
  <c r="BK260" i="25"/>
  <c r="BK256" i="25"/>
  <c r="BK255" i="25"/>
  <c r="BK254" i="25"/>
  <c r="BK253" i="25"/>
  <c r="BJ250" i="25"/>
  <c r="BI250" i="25"/>
  <c r="BH250" i="25"/>
  <c r="BG250" i="25"/>
  <c r="BF250" i="25"/>
  <c r="BE250" i="25"/>
  <c r="BD250" i="25"/>
  <c r="BK239" i="25"/>
  <c r="BK238" i="25"/>
  <c r="BK234" i="25"/>
  <c r="BK233" i="25"/>
  <c r="BK232" i="25"/>
  <c r="BK228" i="25"/>
  <c r="BK227" i="25"/>
  <c r="BK226" i="25"/>
  <c r="BK225" i="25"/>
  <c r="BK221" i="25"/>
  <c r="BK220" i="25"/>
  <c r="BK219" i="25"/>
  <c r="BK218" i="25"/>
  <c r="BK214" i="25"/>
  <c r="BK213" i="25"/>
  <c r="BK212" i="25"/>
  <c r="BK211" i="25"/>
  <c r="BJ208" i="25"/>
  <c r="BI208" i="25"/>
  <c r="BH208" i="25"/>
  <c r="BG208" i="25"/>
  <c r="BF208" i="25"/>
  <c r="BE208" i="25"/>
  <c r="BD208" i="25"/>
  <c r="BB196" i="25"/>
  <c r="BB204" i="25" s="1"/>
  <c r="BB195" i="25"/>
  <c r="BB203" i="25" s="1"/>
  <c r="BB194" i="25"/>
  <c r="BB202" i="25" s="1"/>
  <c r="BB191" i="25"/>
  <c r="BB188" i="25"/>
  <c r="BB163" i="25"/>
  <c r="BB171" i="25" s="1"/>
  <c r="BB162" i="25"/>
  <c r="BB170" i="25" s="1"/>
  <c r="BB161" i="25"/>
  <c r="BB169" i="25" s="1"/>
  <c r="BB158" i="25"/>
  <c r="BB155" i="25"/>
  <c r="BB154" i="25"/>
  <c r="BB187" i="25" s="1"/>
  <c r="BB142" i="25"/>
  <c r="BB175" i="25" s="1"/>
  <c r="BB130" i="25"/>
  <c r="BB138" i="25" s="1"/>
  <c r="BB129" i="25"/>
  <c r="BB137" i="25" s="1"/>
  <c r="BB128" i="25"/>
  <c r="BB136" i="25" s="1"/>
  <c r="BB125" i="25"/>
  <c r="BB122" i="25"/>
  <c r="BL90" i="25"/>
  <c r="BB77" i="25"/>
  <c r="BC73" i="25"/>
  <c r="BL68" i="25"/>
  <c r="BL67" i="25"/>
  <c r="BL66" i="25"/>
  <c r="BL65" i="25"/>
  <c r="BL64" i="25"/>
  <c r="BB59" i="25"/>
  <c r="BB87" i="25" s="1"/>
  <c r="BB58" i="25"/>
  <c r="BB86" i="25" s="1"/>
  <c r="BB57" i="25"/>
  <c r="BB85" i="25" s="1"/>
  <c r="BB56" i="25"/>
  <c r="BB84" i="25" s="1"/>
  <c r="BC55" i="25"/>
  <c r="BC83" i="25" s="1"/>
  <c r="BB55" i="25"/>
  <c r="BB83" i="25" s="1"/>
  <c r="BC54" i="25"/>
  <c r="BC82" i="25" s="1"/>
  <c r="BB54" i="25"/>
  <c r="BB82" i="25" s="1"/>
  <c r="BB53" i="25"/>
  <c r="BB81" i="25" s="1"/>
  <c r="BB49" i="25"/>
  <c r="BC45" i="25"/>
  <c r="BL40" i="25"/>
  <c r="BL39" i="25"/>
  <c r="BL38" i="25"/>
  <c r="BL37" i="25"/>
  <c r="BL36" i="25"/>
  <c r="BD34" i="25"/>
  <c r="BL35" i="25" s="1"/>
  <c r="BL62" i="25" s="1"/>
  <c r="BC17" i="25"/>
  <c r="BL12" i="25"/>
  <c r="BL11" i="25"/>
  <c r="BL10" i="25"/>
  <c r="BL9" i="25"/>
  <c r="BL8" i="25"/>
  <c r="BM7" i="25"/>
  <c r="AB312" i="25"/>
  <c r="BB312" i="25" s="1"/>
  <c r="CB312" i="25" s="1"/>
  <c r="AB311" i="25"/>
  <c r="BB311" i="25" s="1"/>
  <c r="CB311" i="25" s="1"/>
  <c r="AB310" i="25"/>
  <c r="BB310" i="25" s="1"/>
  <c r="CB310" i="25" s="1"/>
  <c r="AB309" i="25"/>
  <c r="BB309" i="25" s="1"/>
  <c r="CB309" i="25" s="1"/>
  <c r="AB322" i="25"/>
  <c r="BB322" i="25" s="1"/>
  <c r="CB322" i="25" s="1"/>
  <c r="AB318" i="25"/>
  <c r="BB318" i="25" s="1"/>
  <c r="CB318" i="25" s="1"/>
  <c r="AB317" i="25"/>
  <c r="BB317" i="25" s="1"/>
  <c r="CB317" i="25" s="1"/>
  <c r="AB316" i="25"/>
  <c r="BB316" i="25" s="1"/>
  <c r="CB316" i="25" s="1"/>
  <c r="AB305" i="25"/>
  <c r="BB305" i="25" s="1"/>
  <c r="CB305" i="25" s="1"/>
  <c r="AB304" i="25"/>
  <c r="BB304" i="25" s="1"/>
  <c r="CB304" i="25" s="1"/>
  <c r="AB303" i="25"/>
  <c r="BB303" i="25" s="1"/>
  <c r="CB303" i="25" s="1"/>
  <c r="AB302" i="25"/>
  <c r="BB302" i="25" s="1"/>
  <c r="CB302" i="25" s="1"/>
  <c r="AB298" i="25"/>
  <c r="BB298" i="25" s="1"/>
  <c r="CB298" i="25" s="1"/>
  <c r="AB297" i="25"/>
  <c r="BB297" i="25" s="1"/>
  <c r="CB297" i="25" s="1"/>
  <c r="AB296" i="25"/>
  <c r="BB296" i="25" s="1"/>
  <c r="CB296" i="25" s="1"/>
  <c r="AB295" i="25"/>
  <c r="BB295" i="25" s="1"/>
  <c r="CB295" i="25" s="1"/>
  <c r="AB280" i="25"/>
  <c r="BB280" i="25" s="1"/>
  <c r="CB280" i="25" s="1"/>
  <c r="AB276" i="25"/>
  <c r="BB276" i="25" s="1"/>
  <c r="CB276" i="25" s="1"/>
  <c r="AB275" i="25"/>
  <c r="BB275" i="25" s="1"/>
  <c r="CB275" i="25" s="1"/>
  <c r="AB274" i="25"/>
  <c r="BB274" i="25" s="1"/>
  <c r="CB274" i="25" s="1"/>
  <c r="AB270" i="25"/>
  <c r="BB270" i="25" s="1"/>
  <c r="CB270" i="25" s="1"/>
  <c r="AB269" i="25"/>
  <c r="BB269" i="25" s="1"/>
  <c r="CB269" i="25" s="1"/>
  <c r="AB268" i="25"/>
  <c r="BB268" i="25" s="1"/>
  <c r="CB268" i="25" s="1"/>
  <c r="AB267" i="25"/>
  <c r="BB267" i="25" s="1"/>
  <c r="CB267" i="25" s="1"/>
  <c r="AB263" i="25"/>
  <c r="BB263" i="25" s="1"/>
  <c r="CB263" i="25" s="1"/>
  <c r="AB262" i="25"/>
  <c r="BB262" i="25" s="1"/>
  <c r="CB262" i="25" s="1"/>
  <c r="AB261" i="25"/>
  <c r="BB261" i="25" s="1"/>
  <c r="CB261" i="25" s="1"/>
  <c r="AB260" i="25"/>
  <c r="BB260" i="25" s="1"/>
  <c r="CB260" i="25" s="1"/>
  <c r="AB256" i="25"/>
  <c r="BB256" i="25" s="1"/>
  <c r="CB256" i="25" s="1"/>
  <c r="AB255" i="25"/>
  <c r="BB255" i="25" s="1"/>
  <c r="CB255" i="25" s="1"/>
  <c r="AB254" i="25"/>
  <c r="BB254" i="25" s="1"/>
  <c r="CB254" i="25" s="1"/>
  <c r="AB253" i="25"/>
  <c r="BB253" i="25" s="1"/>
  <c r="CB253" i="25" s="1"/>
  <c r="AB238" i="25"/>
  <c r="BB238" i="25" s="1"/>
  <c r="CB238" i="25" s="1"/>
  <c r="AB234" i="25"/>
  <c r="BB234" i="25" s="1"/>
  <c r="CB234" i="25" s="1"/>
  <c r="AB233" i="25"/>
  <c r="BB233" i="25" s="1"/>
  <c r="CB233" i="25" s="1"/>
  <c r="AB232" i="25"/>
  <c r="BB232" i="25" s="1"/>
  <c r="CB232" i="25" s="1"/>
  <c r="AB228" i="25"/>
  <c r="BB228" i="25" s="1"/>
  <c r="CB228" i="25" s="1"/>
  <c r="AB227" i="25"/>
  <c r="BB227" i="25" s="1"/>
  <c r="CB227" i="25" s="1"/>
  <c r="AB226" i="25"/>
  <c r="BB226" i="25" s="1"/>
  <c r="CB226" i="25" s="1"/>
  <c r="AB225" i="25"/>
  <c r="BB225" i="25" s="1"/>
  <c r="CB225" i="25" s="1"/>
  <c r="AB221" i="25"/>
  <c r="BB221" i="25" s="1"/>
  <c r="CB221" i="25" s="1"/>
  <c r="AB220" i="25"/>
  <c r="BB220" i="25" s="1"/>
  <c r="CB220" i="25" s="1"/>
  <c r="AB219" i="25"/>
  <c r="BB219" i="25" s="1"/>
  <c r="CB219" i="25" s="1"/>
  <c r="AB218" i="25"/>
  <c r="BB218" i="25" s="1"/>
  <c r="CB218" i="25" s="1"/>
  <c r="AB212" i="25"/>
  <c r="BB212" i="25" s="1"/>
  <c r="CB212" i="25" s="1"/>
  <c r="AB213" i="25"/>
  <c r="BB213" i="25" s="1"/>
  <c r="CB213" i="25" s="1"/>
  <c r="AB214" i="25"/>
  <c r="BB214" i="25" s="1"/>
  <c r="CB214" i="25" s="1"/>
  <c r="AB211" i="25"/>
  <c r="BB211" i="25" s="1"/>
  <c r="CB211" i="25" s="1"/>
  <c r="AB379" i="25"/>
  <c r="BB379" i="25" s="1"/>
  <c r="CB379" i="25" s="1"/>
  <c r="AB380" i="25"/>
  <c r="BB380" i="25" s="1"/>
  <c r="CB380" i="25" s="1"/>
  <c r="AB381" i="25"/>
  <c r="BB381" i="25" s="1"/>
  <c r="CB381" i="25" s="1"/>
  <c r="AB382" i="25"/>
  <c r="BB382" i="25" s="1"/>
  <c r="CB382" i="25" s="1"/>
  <c r="AB383" i="25"/>
  <c r="BB383" i="25" s="1"/>
  <c r="CB383" i="25" s="1"/>
  <c r="AB384" i="25"/>
  <c r="BB384" i="25" s="1"/>
  <c r="CB384" i="25" s="1"/>
  <c r="AB385" i="25"/>
  <c r="BB385" i="25" s="1"/>
  <c r="CB385" i="25" s="1"/>
  <c r="AB386" i="25"/>
  <c r="BB386" i="25" s="1"/>
  <c r="CB386" i="25" s="1"/>
  <c r="AB387" i="25"/>
  <c r="BB387" i="25" s="1"/>
  <c r="CB387" i="25" s="1"/>
  <c r="AB388" i="25"/>
  <c r="BB388" i="25" s="1"/>
  <c r="CB388" i="25" s="1"/>
  <c r="AB389" i="25"/>
  <c r="BB389" i="25" s="1"/>
  <c r="CB389" i="25" s="1"/>
  <c r="AB390" i="25"/>
  <c r="BB390" i="25" s="1"/>
  <c r="CB390" i="25" s="1"/>
  <c r="AB391" i="25"/>
  <c r="BB391" i="25" s="1"/>
  <c r="CB391" i="25" s="1"/>
  <c r="AB378" i="25"/>
  <c r="BB378" i="25" s="1"/>
  <c r="CB378" i="25" s="1"/>
  <c r="AC379" i="25"/>
  <c r="BC379" i="25" s="1"/>
  <c r="CC379" i="25" s="1"/>
  <c r="AC380" i="25"/>
  <c r="BC380" i="25" s="1"/>
  <c r="CC380" i="25" s="1"/>
  <c r="AC381" i="25"/>
  <c r="BC381" i="25" s="1"/>
  <c r="CC381" i="25" s="1"/>
  <c r="AC382" i="25"/>
  <c r="AC383" i="25"/>
  <c r="BC383" i="25" s="1"/>
  <c r="CC383" i="25" s="1"/>
  <c r="AC384" i="25"/>
  <c r="BC384" i="25" s="1"/>
  <c r="CC384" i="25" s="1"/>
  <c r="AC385" i="25"/>
  <c r="BC385" i="25" s="1"/>
  <c r="CC385" i="25" s="1"/>
  <c r="AC386" i="25"/>
  <c r="BC386" i="25" s="1"/>
  <c r="CC386" i="25" s="1"/>
  <c r="AC387" i="25"/>
  <c r="BC387" i="25" s="1"/>
  <c r="CC387" i="25" s="1"/>
  <c r="AC388" i="25"/>
  <c r="BC388" i="25" s="1"/>
  <c r="CC388" i="25" s="1"/>
  <c r="AC389" i="25"/>
  <c r="BC389" i="25" s="1"/>
  <c r="CC389" i="25" s="1"/>
  <c r="AC390" i="25"/>
  <c r="BC390" i="25" s="1"/>
  <c r="CC390" i="25" s="1"/>
  <c r="AC391" i="25"/>
  <c r="BC391" i="25" s="1"/>
  <c r="CC391" i="25" s="1"/>
  <c r="AC378" i="25"/>
  <c r="BC378" i="25" s="1"/>
  <c r="CC378" i="25" s="1"/>
  <c r="AC368" i="25"/>
  <c r="BC368" i="25" s="1"/>
  <c r="CC368" i="25" s="1"/>
  <c r="AC367" i="25"/>
  <c r="BC367" i="25" s="1"/>
  <c r="AC366" i="25"/>
  <c r="BC366" i="25" s="1"/>
  <c r="CC366" i="25" s="1"/>
  <c r="AC365" i="25"/>
  <c r="BC365" i="25" s="1"/>
  <c r="CC365" i="25" s="1"/>
  <c r="AC364" i="25"/>
  <c r="BC364" i="25" s="1"/>
  <c r="CC364" i="25" s="1"/>
  <c r="AC354" i="25"/>
  <c r="BC354" i="25" s="1"/>
  <c r="AC353" i="25"/>
  <c r="BC353" i="25" s="1"/>
  <c r="AC352" i="25"/>
  <c r="BC352" i="25" s="1"/>
  <c r="CC352" i="25" s="1"/>
  <c r="AC351" i="25"/>
  <c r="BC351" i="25" s="1"/>
  <c r="CC351" i="25" s="1"/>
  <c r="AC350" i="25"/>
  <c r="BC350" i="25" s="1"/>
  <c r="AC346" i="25"/>
  <c r="BC346" i="25" s="1"/>
  <c r="AC345" i="25"/>
  <c r="BC345" i="25" s="1"/>
  <c r="CC345" i="25" s="1"/>
  <c r="AC344" i="25"/>
  <c r="BC344" i="25" s="1"/>
  <c r="CC344" i="25" s="1"/>
  <c r="AC338" i="25"/>
  <c r="BC338" i="25" s="1"/>
  <c r="CC338" i="25" s="1"/>
  <c r="AC339" i="25"/>
  <c r="BC339" i="25" s="1"/>
  <c r="CC339" i="25" s="1"/>
  <c r="AC340" i="25"/>
  <c r="BC340" i="25" s="1"/>
  <c r="CC340" i="25" s="1"/>
  <c r="AC341" i="25"/>
  <c r="BC341" i="25" s="1"/>
  <c r="AC337" i="25"/>
  <c r="BC337" i="25" s="1"/>
  <c r="CC337" i="25" s="1"/>
  <c r="AL323" i="25"/>
  <c r="BL323" i="25" s="1"/>
  <c r="AL322" i="25"/>
  <c r="BL322" i="25" s="1"/>
  <c r="BO322" i="25" s="1"/>
  <c r="AL318" i="25"/>
  <c r="BL318" i="25" s="1"/>
  <c r="AL317" i="25"/>
  <c r="BL317" i="25" s="1"/>
  <c r="CL317" i="25" s="1"/>
  <c r="CO317" i="25" s="1"/>
  <c r="AL316" i="25"/>
  <c r="BL316" i="25" s="1"/>
  <c r="AL312" i="25"/>
  <c r="AL311" i="25"/>
  <c r="AL310" i="25"/>
  <c r="AL309" i="25"/>
  <c r="AO309" i="25" s="1"/>
  <c r="AL305" i="25"/>
  <c r="AL304" i="25"/>
  <c r="BL304" i="25" s="1"/>
  <c r="AL303" i="25"/>
  <c r="AO303" i="25" s="1"/>
  <c r="AL302" i="25"/>
  <c r="AO302" i="25" s="1"/>
  <c r="AL298" i="25"/>
  <c r="AL297" i="25"/>
  <c r="AO297" i="25" s="1"/>
  <c r="AL296" i="25"/>
  <c r="AO296" i="25" s="1"/>
  <c r="AL295" i="25"/>
  <c r="AL281" i="25"/>
  <c r="AL280" i="25"/>
  <c r="AO280" i="25" s="1"/>
  <c r="AL276" i="25"/>
  <c r="BL276" i="25" s="1"/>
  <c r="BO276" i="25" s="1"/>
  <c r="AL275" i="25"/>
  <c r="AL274" i="25"/>
  <c r="AL270" i="25"/>
  <c r="BL270" i="25" s="1"/>
  <c r="AL269" i="25"/>
  <c r="AO269" i="25" s="1"/>
  <c r="AL268" i="25"/>
  <c r="BL268" i="25" s="1"/>
  <c r="CL268" i="25" s="1"/>
  <c r="CO268" i="25" s="1"/>
  <c r="AL267" i="25"/>
  <c r="AL263" i="25"/>
  <c r="BL263" i="25" s="1"/>
  <c r="CL263" i="25" s="1"/>
  <c r="CO263" i="25" s="1"/>
  <c r="AL262" i="25"/>
  <c r="BL262" i="25" s="1"/>
  <c r="BO262" i="25" s="1"/>
  <c r="AL261" i="25"/>
  <c r="AL260" i="25"/>
  <c r="BL260" i="25" s="1"/>
  <c r="AL254" i="25"/>
  <c r="AO254" i="25" s="1"/>
  <c r="AL255" i="25"/>
  <c r="BL255" i="25" s="1"/>
  <c r="AL256" i="25"/>
  <c r="AL253" i="25"/>
  <c r="AO253" i="25" s="1"/>
  <c r="AL239" i="25"/>
  <c r="BL239" i="25" s="1"/>
  <c r="BO239" i="25" s="1"/>
  <c r="AL238" i="25"/>
  <c r="BL238" i="25" s="1"/>
  <c r="BO238" i="25" s="1"/>
  <c r="BG240" i="25" s="1"/>
  <c r="AL233" i="25"/>
  <c r="AL234" i="25"/>
  <c r="BL234" i="25" s="1"/>
  <c r="AL232" i="25"/>
  <c r="BL232" i="25" s="1"/>
  <c r="CL232" i="25" s="1"/>
  <c r="CO232" i="25" s="1"/>
  <c r="AL228" i="25"/>
  <c r="AO228" i="25" s="1"/>
  <c r="AL227" i="25"/>
  <c r="AL226" i="25"/>
  <c r="BL226" i="25" s="1"/>
  <c r="AL225" i="25"/>
  <c r="AO225" i="25" s="1"/>
  <c r="AL221" i="25"/>
  <c r="BL221" i="25" s="1"/>
  <c r="AL220" i="25"/>
  <c r="AL219" i="25"/>
  <c r="AO219" i="25" s="1"/>
  <c r="AL218" i="25"/>
  <c r="AO218" i="25" s="1"/>
  <c r="AL212" i="25"/>
  <c r="BL212" i="25" s="1"/>
  <c r="AL213" i="25"/>
  <c r="AL214" i="25"/>
  <c r="AL211" i="25"/>
  <c r="BL211" i="25" s="1"/>
  <c r="CL211" i="25" s="1"/>
  <c r="CO211" i="25" s="1"/>
  <c r="AD34" i="25"/>
  <c r="AL35" i="25" s="1"/>
  <c r="AL62" i="25" s="1"/>
  <c r="AC2" i="25"/>
  <c r="BC2" i="25" s="1"/>
  <c r="BC34" i="25" s="1"/>
  <c r="AB354" i="25"/>
  <c r="AB368" i="25" s="1"/>
  <c r="AB353" i="25"/>
  <c r="AB367" i="25" s="1"/>
  <c r="AB352" i="25"/>
  <c r="AB366" i="25" s="1"/>
  <c r="AB351" i="25"/>
  <c r="AB365" i="25" s="1"/>
  <c r="AB350" i="25"/>
  <c r="AB364" i="25" s="1"/>
  <c r="AO323" i="25"/>
  <c r="AK323" i="25"/>
  <c r="AK322" i="25"/>
  <c r="AK318" i="25"/>
  <c r="AK317" i="25"/>
  <c r="AO316" i="25"/>
  <c r="AK316" i="25"/>
  <c r="AK312" i="25"/>
  <c r="AK311" i="25"/>
  <c r="AK310" i="25"/>
  <c r="AK309" i="25"/>
  <c r="AK305" i="25"/>
  <c r="AK304" i="25"/>
  <c r="AK303" i="25"/>
  <c r="AK302" i="25"/>
  <c r="AK298" i="25"/>
  <c r="AK297" i="25"/>
  <c r="AK296" i="25"/>
  <c r="AK295" i="25"/>
  <c r="AK281" i="25"/>
  <c r="AK280" i="25"/>
  <c r="AK276" i="25"/>
  <c r="AK275" i="25"/>
  <c r="AK274" i="25"/>
  <c r="AK270" i="25"/>
  <c r="AK269" i="25"/>
  <c r="AK268" i="25"/>
  <c r="AK267" i="25"/>
  <c r="AK263" i="25"/>
  <c r="AK262" i="25"/>
  <c r="AK261" i="25"/>
  <c r="AK260" i="25"/>
  <c r="AK256" i="25"/>
  <c r="AO255" i="25"/>
  <c r="AK255" i="25"/>
  <c r="AK254" i="25"/>
  <c r="AK253" i="25"/>
  <c r="AJ250" i="25"/>
  <c r="AI250" i="25"/>
  <c r="AH250" i="25"/>
  <c r="AG250" i="25"/>
  <c r="AF250" i="25"/>
  <c r="AE250" i="25"/>
  <c r="AD250" i="25"/>
  <c r="AK239" i="25"/>
  <c r="AK238" i="25"/>
  <c r="AK234" i="25"/>
  <c r="AK233" i="25"/>
  <c r="AK232" i="25"/>
  <c r="AK228" i="25"/>
  <c r="AK227" i="25"/>
  <c r="AK226" i="25"/>
  <c r="AK225" i="25"/>
  <c r="AO221" i="25"/>
  <c r="AK221" i="25"/>
  <c r="AK220" i="25"/>
  <c r="AK219" i="25"/>
  <c r="AK218" i="25"/>
  <c r="AK214" i="25"/>
  <c r="AK213" i="25"/>
  <c r="AO212" i="25"/>
  <c r="AK212" i="25"/>
  <c r="AK211" i="25"/>
  <c r="AJ208" i="25"/>
  <c r="AI208" i="25"/>
  <c r="AH208" i="25"/>
  <c r="AG208" i="25"/>
  <c r="AF208" i="25"/>
  <c r="AE208" i="25"/>
  <c r="AD208" i="25"/>
  <c r="AB196" i="25"/>
  <c r="AB204" i="25" s="1"/>
  <c r="AB195" i="25"/>
  <c r="AB203" i="25" s="1"/>
  <c r="AB194" i="25"/>
  <c r="AB202" i="25" s="1"/>
  <c r="AB191" i="25"/>
  <c r="AB188" i="25"/>
  <c r="AB163" i="25"/>
  <c r="AB171" i="25" s="1"/>
  <c r="AB162" i="25"/>
  <c r="AB170" i="25" s="1"/>
  <c r="AB161" i="25"/>
  <c r="AB169" i="25" s="1"/>
  <c r="AB158" i="25"/>
  <c r="AB155" i="25"/>
  <c r="AB154" i="25"/>
  <c r="AB187" i="25" s="1"/>
  <c r="AB142" i="25"/>
  <c r="AB175" i="25" s="1"/>
  <c r="AB130" i="25"/>
  <c r="AB138" i="25" s="1"/>
  <c r="AB129" i="25"/>
  <c r="AB137" i="25" s="1"/>
  <c r="AB128" i="25"/>
  <c r="AB136" i="25" s="1"/>
  <c r="AB125" i="25"/>
  <c r="AB122" i="25"/>
  <c r="AL90" i="25"/>
  <c r="AB77" i="25"/>
  <c r="AC73" i="25"/>
  <c r="AL68" i="25"/>
  <c r="AL67" i="25"/>
  <c r="AL66" i="25"/>
  <c r="AL65" i="25"/>
  <c r="AL64" i="25"/>
  <c r="AB59" i="25"/>
  <c r="AB87" i="25" s="1"/>
  <c r="AB58" i="25"/>
  <c r="AB86" i="25" s="1"/>
  <c r="AB57" i="25"/>
  <c r="AB85" i="25" s="1"/>
  <c r="AB56" i="25"/>
  <c r="AB84" i="25" s="1"/>
  <c r="AC55" i="25"/>
  <c r="AC83" i="25" s="1"/>
  <c r="AB55" i="25"/>
  <c r="AB83" i="25" s="1"/>
  <c r="AC54" i="25"/>
  <c r="AC82" i="25" s="1"/>
  <c r="AB54" i="25"/>
  <c r="AB82" i="25" s="1"/>
  <c r="AB53" i="25"/>
  <c r="AB81" i="25" s="1"/>
  <c r="AB49" i="25"/>
  <c r="AC45" i="25"/>
  <c r="AL40" i="25"/>
  <c r="AL39" i="25"/>
  <c r="AL38" i="25"/>
  <c r="AL37" i="25"/>
  <c r="AL36" i="25"/>
  <c r="AC17" i="25"/>
  <c r="AL12" i="25"/>
  <c r="AL11" i="25"/>
  <c r="AL10" i="25"/>
  <c r="AL9" i="25"/>
  <c r="AL8" i="25"/>
  <c r="AM7" i="25"/>
  <c r="C3" i="25"/>
  <c r="L90" i="25"/>
  <c r="L67" i="25"/>
  <c r="L68" i="25"/>
  <c r="L39" i="25"/>
  <c r="L40" i="25"/>
  <c r="L11" i="25"/>
  <c r="L12" i="25"/>
  <c r="AO226" i="25" l="1"/>
  <c r="BL309" i="25"/>
  <c r="BL296" i="25"/>
  <c r="CL296" i="25" s="1"/>
  <c r="CO296" i="25" s="1"/>
  <c r="CP296" i="25" s="1"/>
  <c r="AO276" i="25"/>
  <c r="AO270" i="25"/>
  <c r="CL262" i="25"/>
  <c r="CO262" i="25" s="1"/>
  <c r="AO239" i="25"/>
  <c r="AJ240" i="25" s="1"/>
  <c r="CP268" i="25"/>
  <c r="AP255" i="25"/>
  <c r="BP262" i="25"/>
  <c r="AO262" i="25"/>
  <c r="BP276" i="25"/>
  <c r="BL302" i="25"/>
  <c r="BO302" i="25" s="1"/>
  <c r="BP302" i="25" s="1"/>
  <c r="AO318" i="25"/>
  <c r="BL228" i="25"/>
  <c r="AO234" i="25"/>
  <c r="AP234" i="25" s="1"/>
  <c r="AO238" i="25"/>
  <c r="CC346" i="25"/>
  <c r="BH240" i="25"/>
  <c r="BO232" i="25"/>
  <c r="BP232" i="25" s="1"/>
  <c r="BL254" i="25"/>
  <c r="BL280" i="25"/>
  <c r="BO280" i="25" s="1"/>
  <c r="AO211" i="25"/>
  <c r="AP211" i="25" s="1"/>
  <c r="AO232" i="25"/>
  <c r="AP232" i="25" s="1"/>
  <c r="AP316" i="25"/>
  <c r="AP253" i="25"/>
  <c r="BO296" i="25"/>
  <c r="BP296" i="25" s="1"/>
  <c r="BL303" i="25"/>
  <c r="CL303" i="25" s="1"/>
  <c r="CO303" i="25" s="1"/>
  <c r="CP232" i="25"/>
  <c r="AO260" i="25"/>
  <c r="AP260" i="25" s="1"/>
  <c r="AO304" i="25"/>
  <c r="AP304" i="25" s="1"/>
  <c r="BD6" i="25"/>
  <c r="BL253" i="25"/>
  <c r="BO253" i="25" s="1"/>
  <c r="BP253" i="25" s="1"/>
  <c r="CC2" i="25"/>
  <c r="CD6" i="25" s="1"/>
  <c r="CL276" i="25"/>
  <c r="CO276" i="25" s="1"/>
  <c r="CP276" i="25" s="1"/>
  <c r="AD6" i="25"/>
  <c r="AC34" i="25"/>
  <c r="AP212" i="25"/>
  <c r="AO263" i="25"/>
  <c r="AP263" i="25" s="1"/>
  <c r="AO317" i="25"/>
  <c r="AP317" i="25" s="1"/>
  <c r="BL225" i="25"/>
  <c r="BO225" i="25" s="1"/>
  <c r="BP225" i="25" s="1"/>
  <c r="CL239" i="25"/>
  <c r="CO239" i="25" s="1"/>
  <c r="CP239" i="25" s="1"/>
  <c r="AO268" i="25"/>
  <c r="AP268" i="25" s="1"/>
  <c r="CL253" i="25"/>
  <c r="CO253" i="25" s="1"/>
  <c r="BO268" i="25"/>
  <c r="BP268" i="25" s="1"/>
  <c r="AP226" i="25"/>
  <c r="AP239" i="25"/>
  <c r="AO322" i="25"/>
  <c r="AF324" i="25" s="1"/>
  <c r="AO214" i="25"/>
  <c r="AP214" i="25" s="1"/>
  <c r="BL214" i="25"/>
  <c r="BO226" i="25"/>
  <c r="BP226" i="25" s="1"/>
  <c r="CL226" i="25"/>
  <c r="CO226" i="25" s="1"/>
  <c r="CP226" i="25" s="1"/>
  <c r="CL234" i="25"/>
  <c r="CO234" i="25" s="1"/>
  <c r="CP234" i="25" s="1"/>
  <c r="BO234" i="25"/>
  <c r="BP234" i="25" s="1"/>
  <c r="BO260" i="25"/>
  <c r="BP260" i="25" s="1"/>
  <c r="CL260" i="25"/>
  <c r="CO260" i="25" s="1"/>
  <c r="AO267" i="25"/>
  <c r="BL267" i="25"/>
  <c r="AO274" i="25"/>
  <c r="BL274" i="25"/>
  <c r="AO281" i="25"/>
  <c r="AP281" i="25" s="1"/>
  <c r="BL281" i="25"/>
  <c r="AO298" i="25"/>
  <c r="AP298" i="25" s="1"/>
  <c r="BL298" i="25"/>
  <c r="BO304" i="25"/>
  <c r="BP304" i="25" s="1"/>
  <c r="CL304" i="25"/>
  <c r="CO304" i="25" s="1"/>
  <c r="CP304" i="25" s="1"/>
  <c r="BL311" i="25"/>
  <c r="AO311" i="25"/>
  <c r="BO318" i="25"/>
  <c r="BP318" i="25" s="1"/>
  <c r="CL318" i="25"/>
  <c r="CO318" i="25" s="1"/>
  <c r="CP318" i="25" s="1"/>
  <c r="CC341" i="25"/>
  <c r="BL219" i="25"/>
  <c r="BO309" i="25"/>
  <c r="CL309" i="25"/>
  <c r="CO309" i="25" s="1"/>
  <c r="AO213" i="25"/>
  <c r="AP213" i="25" s="1"/>
  <c r="BL213" i="25"/>
  <c r="AO220" i="25"/>
  <c r="AD222" i="25" s="1"/>
  <c r="BL220" i="25"/>
  <c r="AO227" i="25"/>
  <c r="AJ229" i="25" s="1"/>
  <c r="BL227" i="25"/>
  <c r="AO233" i="25"/>
  <c r="BL233" i="25"/>
  <c r="AO256" i="25"/>
  <c r="AP256" i="25" s="1"/>
  <c r="BL256" i="25"/>
  <c r="AO261" i="25"/>
  <c r="BL261" i="25"/>
  <c r="AO275" i="25"/>
  <c r="AP275" i="25" s="1"/>
  <c r="BL275" i="25"/>
  <c r="AO295" i="25"/>
  <c r="BL295" i="25"/>
  <c r="AO305" i="25"/>
  <c r="AP305" i="25" s="1"/>
  <c r="BL305" i="25"/>
  <c r="AO312" i="25"/>
  <c r="AP312" i="25" s="1"/>
  <c r="BL312" i="25"/>
  <c r="CL322" i="25"/>
  <c r="CO322" i="25" s="1"/>
  <c r="CG324" i="25" s="1"/>
  <c r="BB21" i="25"/>
  <c r="CB12" i="25"/>
  <c r="AC3" i="25"/>
  <c r="BC3" i="25" s="1"/>
  <c r="CC3" i="25" s="1"/>
  <c r="DA96" i="25"/>
  <c r="AP221" i="25"/>
  <c r="CL270" i="25"/>
  <c r="CO270" i="25" s="1"/>
  <c r="CP270" i="25" s="1"/>
  <c r="BO270" i="25"/>
  <c r="BP270" i="25" s="1"/>
  <c r="AP303" i="25"/>
  <c r="BP239" i="25"/>
  <c r="BL310" i="25"/>
  <c r="AO310" i="25"/>
  <c r="CP317" i="25"/>
  <c r="AC392" i="25"/>
  <c r="BC382" i="25"/>
  <c r="CC382" i="25" s="1"/>
  <c r="CC392" i="25" s="1"/>
  <c r="BO211" i="25"/>
  <c r="BO221" i="25"/>
  <c r="BP221" i="25" s="1"/>
  <c r="CL221" i="25"/>
  <c r="CO221" i="25" s="1"/>
  <c r="CP221" i="25" s="1"/>
  <c r="BJ240" i="25"/>
  <c r="BD240" i="25"/>
  <c r="BO255" i="25"/>
  <c r="BP255" i="25" s="1"/>
  <c r="CL255" i="25"/>
  <c r="CO255" i="25" s="1"/>
  <c r="CP255" i="25" s="1"/>
  <c r="BO263" i="25"/>
  <c r="BP263" i="25" s="1"/>
  <c r="BL297" i="25"/>
  <c r="AP219" i="25"/>
  <c r="BO212" i="25"/>
  <c r="BP212" i="25" s="1"/>
  <c r="CL212" i="25"/>
  <c r="CO212" i="25" s="1"/>
  <c r="CP212" i="25" s="1"/>
  <c r="BL218" i="25"/>
  <c r="BO317" i="25"/>
  <c r="CP211" i="25"/>
  <c r="CL238" i="25"/>
  <c r="CO238" i="25" s="1"/>
  <c r="CP263" i="25"/>
  <c r="AP262" i="25"/>
  <c r="AP270" i="25"/>
  <c r="AP228" i="25"/>
  <c r="BO316" i="25"/>
  <c r="BP316" i="25" s="1"/>
  <c r="CL316" i="25"/>
  <c r="CO316" i="25" s="1"/>
  <c r="BO323" i="25"/>
  <c r="BP323" i="25" s="1"/>
  <c r="CL323" i="25"/>
  <c r="CO323" i="25" s="1"/>
  <c r="CD324" i="25" s="1"/>
  <c r="BP238" i="25"/>
  <c r="BL269" i="25"/>
  <c r="BP280" i="25"/>
  <c r="BP309" i="25"/>
  <c r="CC367" i="25"/>
  <c r="CC353" i="25"/>
  <c r="CC354" i="25"/>
  <c r="CC350" i="25"/>
  <c r="CP262" i="25"/>
  <c r="AB132" i="25"/>
  <c r="AB165" i="25" s="1"/>
  <c r="AB198" i="25" s="1"/>
  <c r="AB21" i="25"/>
  <c r="BB132" i="25"/>
  <c r="BB165" i="25" s="1"/>
  <c r="BB198" i="25" s="1"/>
  <c r="BP317" i="25"/>
  <c r="BJ324" i="25"/>
  <c r="BP322" i="25"/>
  <c r="BI240" i="25"/>
  <c r="BE240" i="25"/>
  <c r="BF240" i="25"/>
  <c r="AP318" i="25"/>
  <c r="AP309" i="25"/>
  <c r="AF306" i="25"/>
  <c r="AP302" i="25"/>
  <c r="AP297" i="25"/>
  <c r="AP267" i="25"/>
  <c r="AP269" i="25"/>
  <c r="AP254" i="25"/>
  <c r="AP225" i="25"/>
  <c r="AI222" i="25"/>
  <c r="AP218" i="25"/>
  <c r="AP296" i="25"/>
  <c r="AH306" i="25"/>
  <c r="AJ282" i="25"/>
  <c r="AP280" i="25"/>
  <c r="AP323" i="25"/>
  <c r="AD240" i="25"/>
  <c r="AP276" i="25"/>
  <c r="C359" i="25"/>
  <c r="C360" i="25"/>
  <c r="C358" i="25"/>
  <c r="AC358" i="25" s="1"/>
  <c r="BC358" i="25" s="1"/>
  <c r="CC358" i="25" s="1"/>
  <c r="D133" i="25"/>
  <c r="D137" i="25" s="1"/>
  <c r="O323" i="25"/>
  <c r="K323" i="25"/>
  <c r="B323" i="25"/>
  <c r="AB323" i="25" s="1"/>
  <c r="BB323" i="25" s="1"/>
  <c r="CB323" i="25" s="1"/>
  <c r="O322" i="25"/>
  <c r="K322" i="25"/>
  <c r="O318" i="25"/>
  <c r="K318" i="25"/>
  <c r="O317" i="25"/>
  <c r="K317" i="25"/>
  <c r="O316" i="25"/>
  <c r="K316" i="25"/>
  <c r="O312" i="25"/>
  <c r="K312" i="25"/>
  <c r="O311" i="25"/>
  <c r="K311" i="25"/>
  <c r="O310" i="25"/>
  <c r="K310" i="25"/>
  <c r="O309" i="25"/>
  <c r="K309" i="25"/>
  <c r="O305" i="25"/>
  <c r="K305" i="25"/>
  <c r="O304" i="25"/>
  <c r="K304" i="25"/>
  <c r="O303" i="25"/>
  <c r="K303" i="25"/>
  <c r="O302" i="25"/>
  <c r="K302" i="25"/>
  <c r="O298" i="25"/>
  <c r="K298" i="25"/>
  <c r="O297" i="25"/>
  <c r="K297" i="25"/>
  <c r="O296" i="25"/>
  <c r="K296" i="25"/>
  <c r="O295" i="25"/>
  <c r="K295" i="25"/>
  <c r="O281" i="25"/>
  <c r="K281" i="25"/>
  <c r="B281" i="25"/>
  <c r="AB281" i="25" s="1"/>
  <c r="BB281" i="25" s="1"/>
  <c r="CB281" i="25" s="1"/>
  <c r="O280" i="25"/>
  <c r="K280" i="25"/>
  <c r="O276" i="25"/>
  <c r="K276" i="25"/>
  <c r="O275" i="25"/>
  <c r="K275" i="25"/>
  <c r="O274" i="25"/>
  <c r="K274" i="25"/>
  <c r="O270" i="25"/>
  <c r="K270" i="25"/>
  <c r="O269" i="25"/>
  <c r="K269" i="25"/>
  <c r="O268" i="25"/>
  <c r="K268" i="25"/>
  <c r="O267" i="25"/>
  <c r="K267" i="25"/>
  <c r="O263" i="25"/>
  <c r="K263" i="25"/>
  <c r="O262" i="25"/>
  <c r="K262" i="25"/>
  <c r="O261" i="25"/>
  <c r="K261" i="25"/>
  <c r="O260" i="25"/>
  <c r="K260" i="25"/>
  <c r="O256" i="25"/>
  <c r="K256" i="25"/>
  <c r="O255" i="25"/>
  <c r="K255" i="25"/>
  <c r="O254" i="25"/>
  <c r="K254" i="25"/>
  <c r="O253" i="25"/>
  <c r="K253" i="25"/>
  <c r="E250" i="25"/>
  <c r="F250" i="25"/>
  <c r="G250" i="25"/>
  <c r="H250" i="25"/>
  <c r="I250" i="25"/>
  <c r="J250" i="25"/>
  <c r="D250" i="25"/>
  <c r="O238" i="25"/>
  <c r="K238" i="25"/>
  <c r="O232" i="25"/>
  <c r="O233" i="25"/>
  <c r="K232" i="25"/>
  <c r="K233" i="25"/>
  <c r="K225" i="25"/>
  <c r="K226" i="25"/>
  <c r="K227" i="25"/>
  <c r="K219" i="25"/>
  <c r="K212" i="25"/>
  <c r="K213" i="25"/>
  <c r="O226" i="25"/>
  <c r="O227" i="25"/>
  <c r="O228" i="25"/>
  <c r="O225" i="25"/>
  <c r="O219" i="25"/>
  <c r="O212" i="25"/>
  <c r="O213" i="25"/>
  <c r="O239" i="25"/>
  <c r="K239" i="25"/>
  <c r="B239" i="25"/>
  <c r="AB239" i="25" s="1"/>
  <c r="BB239" i="25" s="1"/>
  <c r="CB239" i="25" s="1"/>
  <c r="O234" i="25"/>
  <c r="K234" i="25"/>
  <c r="K228" i="25"/>
  <c r="O221" i="25"/>
  <c r="K221" i="25"/>
  <c r="O220" i="25"/>
  <c r="K220" i="25"/>
  <c r="O218" i="25"/>
  <c r="K218" i="25"/>
  <c r="O214" i="25"/>
  <c r="K214" i="25"/>
  <c r="O211" i="25"/>
  <c r="K211" i="25"/>
  <c r="D199" i="25"/>
  <c r="D189" i="25"/>
  <c r="D192" i="25" s="1"/>
  <c r="D188" i="25"/>
  <c r="D191" i="25" s="1"/>
  <c r="D177" i="25"/>
  <c r="D178" i="25"/>
  <c r="D176" i="25"/>
  <c r="D180" i="25" s="1"/>
  <c r="D166" i="25"/>
  <c r="D167" i="25" s="1"/>
  <c r="D155" i="25"/>
  <c r="D158" i="25" s="1"/>
  <c r="D156" i="25"/>
  <c r="D159" i="25" s="1"/>
  <c r="B154" i="25"/>
  <c r="B187" i="25" s="1"/>
  <c r="B351" i="25"/>
  <c r="B365" i="25" s="1"/>
  <c r="B352" i="25"/>
  <c r="B366" i="25" s="1"/>
  <c r="B353" i="25"/>
  <c r="B367" i="25" s="1"/>
  <c r="B354" i="25"/>
  <c r="B368" i="25" s="1"/>
  <c r="B350" i="25"/>
  <c r="B364" i="25" s="1"/>
  <c r="D145" i="25"/>
  <c r="D144" i="25"/>
  <c r="D143" i="25"/>
  <c r="D147" i="25" s="1"/>
  <c r="B142" i="25"/>
  <c r="B175" i="25" s="1"/>
  <c r="B132" i="25"/>
  <c r="B165" i="25" s="1"/>
  <c r="B198" i="25" s="1"/>
  <c r="D123" i="25"/>
  <c r="D126" i="25" s="1"/>
  <c r="D122" i="25"/>
  <c r="D112" i="25"/>
  <c r="D111" i="25"/>
  <c r="D110" i="25"/>
  <c r="B130" i="25"/>
  <c r="B138" i="25" s="1"/>
  <c r="B129" i="25"/>
  <c r="B137" i="25" s="1"/>
  <c r="B128" i="25"/>
  <c r="B136" i="25" s="1"/>
  <c r="B125" i="25"/>
  <c r="B122" i="25"/>
  <c r="E76" i="25"/>
  <c r="F76" i="25" s="1"/>
  <c r="G76" i="25" s="1"/>
  <c r="H76" i="25" s="1"/>
  <c r="I76" i="25" s="1"/>
  <c r="J76" i="25" s="1"/>
  <c r="AD76" i="25" s="1"/>
  <c r="AE76" i="25" s="1"/>
  <c r="E77" i="25"/>
  <c r="F77" i="25" s="1"/>
  <c r="G77" i="25" s="1"/>
  <c r="H77" i="25" s="1"/>
  <c r="I77" i="25" s="1"/>
  <c r="J77" i="25" s="1"/>
  <c r="B77" i="25"/>
  <c r="B49" i="25"/>
  <c r="C73" i="25"/>
  <c r="C55" i="25"/>
  <c r="C83" i="25" s="1"/>
  <c r="C54" i="25"/>
  <c r="C82" i="25" s="1"/>
  <c r="B54" i="25"/>
  <c r="B82" i="25" s="1"/>
  <c r="B55" i="25"/>
  <c r="B83" i="25" s="1"/>
  <c r="B56" i="25"/>
  <c r="B84" i="25" s="1"/>
  <c r="B57" i="25"/>
  <c r="B85" i="25" s="1"/>
  <c r="B58" i="25"/>
  <c r="B86" i="25" s="1"/>
  <c r="B59" i="25"/>
  <c r="B87" i="25" s="1"/>
  <c r="B53" i="25"/>
  <c r="B81" i="25" s="1"/>
  <c r="E49" i="25"/>
  <c r="F49" i="25" s="1"/>
  <c r="G49" i="25" s="1"/>
  <c r="H49" i="25" s="1"/>
  <c r="I49" i="25" s="1"/>
  <c r="J49" i="25" s="1"/>
  <c r="E48" i="25"/>
  <c r="F48" i="25" s="1"/>
  <c r="E20" i="25"/>
  <c r="F20" i="25" s="1"/>
  <c r="G20" i="25" s="1"/>
  <c r="H20" i="25" s="1"/>
  <c r="I20" i="25" s="1"/>
  <c r="J20" i="25" s="1"/>
  <c r="AD20" i="25" s="1"/>
  <c r="C45" i="25"/>
  <c r="E21" i="25"/>
  <c r="F21" i="25" s="1"/>
  <c r="G21" i="25" s="1"/>
  <c r="H21" i="25" s="1"/>
  <c r="I21" i="25" s="1"/>
  <c r="J21" i="25" s="1"/>
  <c r="AD21" i="25" s="1"/>
  <c r="B21" i="25"/>
  <c r="E19" i="25"/>
  <c r="E18" i="25"/>
  <c r="F18" i="25" s="1"/>
  <c r="G18" i="25" s="1"/>
  <c r="H18" i="25" s="1"/>
  <c r="I18" i="25" s="1"/>
  <c r="J18" i="25" s="1"/>
  <c r="E17" i="25"/>
  <c r="F17" i="25" s="1"/>
  <c r="G17" i="25" s="1"/>
  <c r="H17" i="25" s="1"/>
  <c r="I17" i="25" s="1"/>
  <c r="J17" i="25" s="1"/>
  <c r="C17" i="25"/>
  <c r="E16" i="25"/>
  <c r="F16" i="25" s="1"/>
  <c r="G16" i="25" s="1"/>
  <c r="H16" i="25" s="1"/>
  <c r="I16" i="25" s="1"/>
  <c r="J16" i="25" s="1"/>
  <c r="E15" i="25"/>
  <c r="F15" i="25" s="1"/>
  <c r="G15" i="25" s="1"/>
  <c r="H15" i="25" s="1"/>
  <c r="I15" i="25" s="1"/>
  <c r="J15" i="25" s="1"/>
  <c r="L10" i="25"/>
  <c r="L9" i="25"/>
  <c r="L8" i="25"/>
  <c r="D6" i="25"/>
  <c r="M7" i="25"/>
  <c r="C34" i="25"/>
  <c r="C392" i="25"/>
  <c r="J208" i="25"/>
  <c r="I208" i="25"/>
  <c r="H208" i="25"/>
  <c r="G208" i="25"/>
  <c r="F208" i="25"/>
  <c r="E208" i="25"/>
  <c r="D208" i="25"/>
  <c r="B196" i="25"/>
  <c r="B204" i="25" s="1"/>
  <c r="B195" i="25"/>
  <c r="B203" i="25" s="1"/>
  <c r="B194" i="25"/>
  <c r="B202" i="25" s="1"/>
  <c r="B191" i="25"/>
  <c r="B188" i="25"/>
  <c r="B163" i="25"/>
  <c r="B171" i="25" s="1"/>
  <c r="B162" i="25"/>
  <c r="B170" i="25" s="1"/>
  <c r="B161" i="25"/>
  <c r="B169" i="25" s="1"/>
  <c r="B158" i="25"/>
  <c r="B155" i="25"/>
  <c r="E75" i="25"/>
  <c r="F75" i="25" s="1"/>
  <c r="E74" i="25"/>
  <c r="E188" i="25" s="1"/>
  <c r="E191" i="25" s="1"/>
  <c r="E73" i="25"/>
  <c r="E177" i="25" s="1"/>
  <c r="E72" i="25"/>
  <c r="E176" i="25" s="1"/>
  <c r="E180" i="25" s="1"/>
  <c r="E71" i="25"/>
  <c r="L66" i="25"/>
  <c r="L65" i="25"/>
  <c r="L64" i="25"/>
  <c r="E47" i="25"/>
  <c r="E46" i="25"/>
  <c r="E155" i="25" s="1"/>
  <c r="E158" i="25" s="1"/>
  <c r="E45" i="25"/>
  <c r="F45" i="25" s="1"/>
  <c r="F144" i="25" s="1"/>
  <c r="E44" i="25"/>
  <c r="E143" i="25" s="1"/>
  <c r="E147" i="25" s="1"/>
  <c r="E43" i="25"/>
  <c r="L38" i="25"/>
  <c r="L37" i="25"/>
  <c r="L36" i="25"/>
  <c r="L35" i="25"/>
  <c r="AH240" i="25" l="1"/>
  <c r="AE319" i="25"/>
  <c r="AJ319" i="25"/>
  <c r="AG319" i="25"/>
  <c r="AP322" i="25"/>
  <c r="AP324" i="25" s="1"/>
  <c r="AD264" i="25"/>
  <c r="AE306" i="25"/>
  <c r="AI229" i="25"/>
  <c r="AH229" i="25"/>
  <c r="CP323" i="25"/>
  <c r="AI319" i="25"/>
  <c r="AG324" i="25"/>
  <c r="AJ306" i="25"/>
  <c r="AD277" i="25"/>
  <c r="AH299" i="25"/>
  <c r="AF240" i="25"/>
  <c r="CF324" i="25"/>
  <c r="AH319" i="25"/>
  <c r="AF319" i="25"/>
  <c r="CL302" i="25"/>
  <c r="CO302" i="25" s="1"/>
  <c r="CP302" i="25" s="1"/>
  <c r="CL280" i="25"/>
  <c r="CO280" i="25" s="1"/>
  <c r="AG277" i="25"/>
  <c r="AD271" i="25"/>
  <c r="AG271" i="25"/>
  <c r="AF271" i="25"/>
  <c r="AH257" i="25"/>
  <c r="AF257" i="25"/>
  <c r="AP238" i="25"/>
  <c r="AG240" i="25"/>
  <c r="AI240" i="25"/>
  <c r="AE240" i="25"/>
  <c r="AG229" i="25"/>
  <c r="AP227" i="25"/>
  <c r="AF229" i="25"/>
  <c r="AE229" i="25"/>
  <c r="AD229" i="25"/>
  <c r="I133" i="25"/>
  <c r="I137" i="25" s="1"/>
  <c r="J133" i="25"/>
  <c r="J137" i="25" s="1"/>
  <c r="CF240" i="25"/>
  <c r="CL225" i="25"/>
  <c r="CO225" i="25" s="1"/>
  <c r="CP225" i="25" s="1"/>
  <c r="F133" i="25"/>
  <c r="F134" i="25" s="1"/>
  <c r="E133" i="25"/>
  <c r="E137" i="25" s="1"/>
  <c r="G166" i="25"/>
  <c r="G167" i="25" s="1"/>
  <c r="G168" i="25" s="1"/>
  <c r="E166" i="25"/>
  <c r="E167" i="25" s="1"/>
  <c r="H166" i="25"/>
  <c r="I166" i="25"/>
  <c r="I167" i="25" s="1"/>
  <c r="H133" i="25"/>
  <c r="H134" i="25" s="1"/>
  <c r="G133" i="25"/>
  <c r="G137" i="25" s="1"/>
  <c r="F166" i="25"/>
  <c r="F167" i="25" s="1"/>
  <c r="F168" i="25" s="1"/>
  <c r="G110" i="25"/>
  <c r="G114" i="25" s="1"/>
  <c r="BP240" i="25"/>
  <c r="AJ257" i="25"/>
  <c r="AG257" i="25"/>
  <c r="AD257" i="25"/>
  <c r="AE257" i="25"/>
  <c r="AI257" i="25"/>
  <c r="AP257" i="25"/>
  <c r="AJ271" i="25"/>
  <c r="AE277" i="25"/>
  <c r="AJ277" i="25"/>
  <c r="AE282" i="25"/>
  <c r="AD282" i="25"/>
  <c r="AG282" i="25"/>
  <c r="AI282" i="25"/>
  <c r="AG306" i="25"/>
  <c r="AI306" i="25"/>
  <c r="AD306" i="25"/>
  <c r="AP319" i="25"/>
  <c r="BH319" i="25"/>
  <c r="BG319" i="25"/>
  <c r="CH319" i="25"/>
  <c r="BP319" i="25"/>
  <c r="BH324" i="25"/>
  <c r="BO228" i="25"/>
  <c r="BP228" i="25" s="1"/>
  <c r="CL228" i="25"/>
  <c r="CO228" i="25" s="1"/>
  <c r="CP228" i="25" s="1"/>
  <c r="AD235" i="25"/>
  <c r="AI215" i="25"/>
  <c r="AD215" i="25"/>
  <c r="AG215" i="25"/>
  <c r="BP324" i="25"/>
  <c r="BD324" i="25"/>
  <c r="BO303" i="25"/>
  <c r="BP303" i="25" s="1"/>
  <c r="AG235" i="25"/>
  <c r="AE222" i="25"/>
  <c r="AI277" i="25"/>
  <c r="AJ215" i="25"/>
  <c r="AF215" i="25"/>
  <c r="BI324" i="25"/>
  <c r="CC34" i="25"/>
  <c r="AH215" i="25"/>
  <c r="D94" i="25"/>
  <c r="AF313" i="25"/>
  <c r="AE271" i="25"/>
  <c r="AF282" i="25"/>
  <c r="AE313" i="25"/>
  <c r="AD319" i="25"/>
  <c r="AH277" i="25"/>
  <c r="AF277" i="25"/>
  <c r="AP271" i="25"/>
  <c r="BD319" i="25"/>
  <c r="BF324" i="25"/>
  <c r="AH313" i="25"/>
  <c r="AI313" i="25"/>
  <c r="CL254" i="25"/>
  <c r="CO254" i="25" s="1"/>
  <c r="CP254" i="25" s="1"/>
  <c r="BO254" i="25"/>
  <c r="BP254" i="25" s="1"/>
  <c r="CE319" i="25"/>
  <c r="CG319" i="25"/>
  <c r="CP316" i="25"/>
  <c r="CP319" i="25" s="1"/>
  <c r="CJ319" i="25"/>
  <c r="CI240" i="25"/>
  <c r="CD240" i="25"/>
  <c r="CE240" i="25"/>
  <c r="CJ240" i="25"/>
  <c r="CG240" i="25"/>
  <c r="CP238" i="25"/>
  <c r="CP240" i="25" s="1"/>
  <c r="AE20" i="25"/>
  <c r="AF20" i="25" s="1"/>
  <c r="AG20" i="25" s="1"/>
  <c r="AH20" i="25" s="1"/>
  <c r="AI20" i="25" s="1"/>
  <c r="AJ20" i="25" s="1"/>
  <c r="BD20" i="25" s="1"/>
  <c r="AF76" i="25"/>
  <c r="AG76" i="25" s="1"/>
  <c r="AH76" i="25" s="1"/>
  <c r="AI76" i="25" s="1"/>
  <c r="AJ76" i="25" s="1"/>
  <c r="BD76" i="25" s="1"/>
  <c r="BE76" i="25" s="1"/>
  <c r="CD319" i="25"/>
  <c r="AJ299" i="25"/>
  <c r="AD299" i="25"/>
  <c r="AP295" i="25"/>
  <c r="AP299" i="25" s="1"/>
  <c r="AP261" i="25"/>
  <c r="AP264" i="25" s="1"/>
  <c r="AG264" i="25"/>
  <c r="AH264" i="25"/>
  <c r="AI264" i="25"/>
  <c r="AJ235" i="25"/>
  <c r="AE235" i="25"/>
  <c r="AF235" i="25"/>
  <c r="AF222" i="25"/>
  <c r="AJ222" i="25"/>
  <c r="AG222" i="25"/>
  <c r="AP220" i="25"/>
  <c r="AP222" i="25" s="1"/>
  <c r="C374" i="25"/>
  <c r="AC360" i="25"/>
  <c r="AH222" i="25"/>
  <c r="AI299" i="25"/>
  <c r="AJ264" i="25"/>
  <c r="AE299" i="25"/>
  <c r="AE264" i="25"/>
  <c r="AP233" i="25"/>
  <c r="AP235" i="25" s="1"/>
  <c r="CP309" i="25"/>
  <c r="CF319" i="25"/>
  <c r="CI319" i="25"/>
  <c r="CP303" i="25"/>
  <c r="J110" i="25"/>
  <c r="J114" i="25" s="1"/>
  <c r="AD16" i="25"/>
  <c r="J111" i="25"/>
  <c r="AD17" i="25"/>
  <c r="AD133" i="25"/>
  <c r="AE21" i="25"/>
  <c r="J166" i="25"/>
  <c r="J167" i="25" s="1"/>
  <c r="J168" i="25" s="1"/>
  <c r="AD49" i="25"/>
  <c r="D93" i="25"/>
  <c r="C373" i="25"/>
  <c r="AC373" i="25" s="1"/>
  <c r="BC373" i="25" s="1"/>
  <c r="CC373" i="25" s="1"/>
  <c r="AC359" i="25"/>
  <c r="BC359" i="25" s="1"/>
  <c r="CC359" i="25" s="1"/>
  <c r="AG299" i="25"/>
  <c r="AH235" i="25"/>
  <c r="AJ313" i="25"/>
  <c r="AF299" i="25"/>
  <c r="AF264" i="25"/>
  <c r="AI235" i="25"/>
  <c r="CH240" i="25"/>
  <c r="CP253" i="25"/>
  <c r="CB21" i="25"/>
  <c r="CB132" i="25"/>
  <c r="CB165" i="25" s="1"/>
  <c r="CB198" i="25" s="1"/>
  <c r="CJ324" i="25"/>
  <c r="CH324" i="25"/>
  <c r="CE324" i="25"/>
  <c r="CP322" i="25"/>
  <c r="CP324" i="25" s="1"/>
  <c r="AP311" i="25"/>
  <c r="AD313" i="25"/>
  <c r="AG313" i="25"/>
  <c r="CL298" i="25"/>
  <c r="CO298" i="25" s="1"/>
  <c r="CP298" i="25" s="1"/>
  <c r="BO298" i="25"/>
  <c r="BP298" i="25" s="1"/>
  <c r="BO274" i="25"/>
  <c r="CL274" i="25"/>
  <c r="CO274" i="25" s="1"/>
  <c r="CP260" i="25"/>
  <c r="AJ324" i="25"/>
  <c r="AD324" i="25"/>
  <c r="AH324" i="25"/>
  <c r="AE324" i="25"/>
  <c r="AI324" i="25"/>
  <c r="BO269" i="25"/>
  <c r="BP269" i="25" s="1"/>
  <c r="CL269" i="25"/>
  <c r="CO269" i="25" s="1"/>
  <c r="CP269" i="25" s="1"/>
  <c r="CL218" i="25"/>
  <c r="CO218" i="25" s="1"/>
  <c r="BO218" i="25"/>
  <c r="BO297" i="25"/>
  <c r="BP297" i="25" s="1"/>
  <c r="CL297" i="25"/>
  <c r="CO297" i="25" s="1"/>
  <c r="CP297" i="25" s="1"/>
  <c r="BO305" i="25"/>
  <c r="CL305" i="25"/>
  <c r="CO305" i="25" s="1"/>
  <c r="BO275" i="25"/>
  <c r="BP275" i="25" s="1"/>
  <c r="CL275" i="25"/>
  <c r="CO275" i="25" s="1"/>
  <c r="CP275" i="25" s="1"/>
  <c r="CL256" i="25"/>
  <c r="CO256" i="25" s="1"/>
  <c r="CP256" i="25" s="1"/>
  <c r="BO256" i="25"/>
  <c r="BJ257" i="25" s="1"/>
  <c r="CL227" i="25"/>
  <c r="CO227" i="25" s="1"/>
  <c r="BO227" i="25"/>
  <c r="BE229" i="25" s="1"/>
  <c r="BO213" i="25"/>
  <c r="CL213" i="25"/>
  <c r="CO213" i="25" s="1"/>
  <c r="BO311" i="25"/>
  <c r="BP311" i="25" s="1"/>
  <c r="CL311" i="25"/>
  <c r="CO311" i="25" s="1"/>
  <c r="CP311" i="25" s="1"/>
  <c r="J112" i="25"/>
  <c r="AD15" i="25"/>
  <c r="J122" i="25"/>
  <c r="J125" i="25" s="1"/>
  <c r="AD18" i="25"/>
  <c r="J199" i="25"/>
  <c r="J331" i="25" s="1"/>
  <c r="AD77" i="25"/>
  <c r="D115" i="25"/>
  <c r="AI271" i="25"/>
  <c r="AH271" i="25"/>
  <c r="AE215" i="25"/>
  <c r="AP282" i="25"/>
  <c r="AH282" i="25"/>
  <c r="AP310" i="25"/>
  <c r="AP313" i="25" s="1"/>
  <c r="AP274" i="25"/>
  <c r="AP277" i="25" s="1"/>
  <c r="AP229" i="25"/>
  <c r="AP240" i="25"/>
  <c r="BJ319" i="25"/>
  <c r="BG324" i="25"/>
  <c r="BI319" i="25"/>
  <c r="CI324" i="25"/>
  <c r="CL310" i="25"/>
  <c r="CO310" i="25" s="1"/>
  <c r="BO310" i="25"/>
  <c r="BE324" i="25"/>
  <c r="BO219" i="25"/>
  <c r="BP219" i="25" s="1"/>
  <c r="CL219" i="25"/>
  <c r="CO219" i="25" s="1"/>
  <c r="CP219" i="25" s="1"/>
  <c r="BO281" i="25"/>
  <c r="CL281" i="25"/>
  <c r="CO281" i="25" s="1"/>
  <c r="CD282" i="25" s="1"/>
  <c r="BO267" i="25"/>
  <c r="CL267" i="25"/>
  <c r="CO267" i="25" s="1"/>
  <c r="BO214" i="25"/>
  <c r="BP214" i="25" s="1"/>
  <c r="CL214" i="25"/>
  <c r="CO214" i="25" s="1"/>
  <c r="AP215" i="25"/>
  <c r="AP306" i="25"/>
  <c r="BE319" i="25"/>
  <c r="BC392" i="25"/>
  <c r="BF319" i="25"/>
  <c r="CP280" i="25"/>
  <c r="BP211" i="25"/>
  <c r="CL312" i="25"/>
  <c r="CO312" i="25" s="1"/>
  <c r="CP312" i="25" s="1"/>
  <c r="BO312" i="25"/>
  <c r="BP312" i="25" s="1"/>
  <c r="BO295" i="25"/>
  <c r="CL295" i="25"/>
  <c r="CO295" i="25" s="1"/>
  <c r="CL261" i="25"/>
  <c r="CO261" i="25" s="1"/>
  <c r="CF264" i="25" s="1"/>
  <c r="BO261" i="25"/>
  <c r="BO233" i="25"/>
  <c r="CL233" i="25"/>
  <c r="CO233" i="25" s="1"/>
  <c r="CL220" i="25"/>
  <c r="CO220" i="25" s="1"/>
  <c r="CP220" i="25" s="1"/>
  <c r="BO220" i="25"/>
  <c r="BP220" i="25" s="1"/>
  <c r="D96" i="25"/>
  <c r="C372" i="25"/>
  <c r="AC372" i="25" s="1"/>
  <c r="BC372" i="25" s="1"/>
  <c r="CC372" i="25" s="1"/>
  <c r="H170" i="25"/>
  <c r="D170" i="25"/>
  <c r="G324" i="25"/>
  <c r="D299" i="25"/>
  <c r="I306" i="25"/>
  <c r="F313" i="25"/>
  <c r="D324" i="25"/>
  <c r="E324" i="25"/>
  <c r="G299" i="25"/>
  <c r="H306" i="25"/>
  <c r="I313" i="25"/>
  <c r="J319" i="25"/>
  <c r="H299" i="25"/>
  <c r="J313" i="25"/>
  <c r="H324" i="25"/>
  <c r="E306" i="25"/>
  <c r="G319" i="25"/>
  <c r="I324" i="25"/>
  <c r="E299" i="25"/>
  <c r="F306" i="25"/>
  <c r="G313" i="25"/>
  <c r="H319" i="25"/>
  <c r="F222" i="25"/>
  <c r="I240" i="25"/>
  <c r="H229" i="25"/>
  <c r="J257" i="25"/>
  <c r="G264" i="25"/>
  <c r="H271" i="25"/>
  <c r="I277" i="25"/>
  <c r="F299" i="25"/>
  <c r="J299" i="25"/>
  <c r="G306" i="25"/>
  <c r="D313" i="25"/>
  <c r="H313" i="25"/>
  <c r="E319" i="25"/>
  <c r="I319" i="25"/>
  <c r="F324" i="25"/>
  <c r="J324" i="25"/>
  <c r="I299" i="25"/>
  <c r="J306" i="25"/>
  <c r="D319" i="25"/>
  <c r="I282" i="25"/>
  <c r="D306" i="25"/>
  <c r="E313" i="25"/>
  <c r="F319" i="25"/>
  <c r="I257" i="25"/>
  <c r="J264" i="25"/>
  <c r="D277" i="25"/>
  <c r="I215" i="25"/>
  <c r="G229" i="25"/>
  <c r="I235" i="25"/>
  <c r="D264" i="25"/>
  <c r="E271" i="25"/>
  <c r="F277" i="25"/>
  <c r="J215" i="25"/>
  <c r="G222" i="25"/>
  <c r="J282" i="25"/>
  <c r="J222" i="25"/>
  <c r="E257" i="25"/>
  <c r="F264" i="25"/>
  <c r="G271" i="25"/>
  <c r="H277" i="25"/>
  <c r="H222" i="25"/>
  <c r="I229" i="25"/>
  <c r="J240" i="25"/>
  <c r="E240" i="25"/>
  <c r="G257" i="25"/>
  <c r="H264" i="25"/>
  <c r="I271" i="25"/>
  <c r="J277" i="25"/>
  <c r="G215" i="25"/>
  <c r="D222" i="25"/>
  <c r="E229" i="25"/>
  <c r="F235" i="25"/>
  <c r="J235" i="25"/>
  <c r="G240" i="25"/>
  <c r="D215" i="25"/>
  <c r="G282" i="25"/>
  <c r="P323" i="25"/>
  <c r="H215" i="25"/>
  <c r="E222" i="25"/>
  <c r="I222" i="25"/>
  <c r="F229" i="25"/>
  <c r="J229" i="25"/>
  <c r="G235" i="25"/>
  <c r="D240" i="25"/>
  <c r="H240" i="25"/>
  <c r="D257" i="25"/>
  <c r="H257" i="25"/>
  <c r="E264" i="25"/>
  <c r="I264" i="25"/>
  <c r="F271" i="25"/>
  <c r="J271" i="25"/>
  <c r="G277" i="25"/>
  <c r="D282" i="25"/>
  <c r="H282" i="25"/>
  <c r="E215" i="25"/>
  <c r="D235" i="25"/>
  <c r="H235" i="25"/>
  <c r="E282" i="25"/>
  <c r="D181" i="25"/>
  <c r="P295" i="25"/>
  <c r="P316" i="25"/>
  <c r="F215" i="25"/>
  <c r="D229" i="25"/>
  <c r="E235" i="25"/>
  <c r="F240" i="25"/>
  <c r="F257" i="25"/>
  <c r="D271" i="25"/>
  <c r="E277" i="25"/>
  <c r="F282" i="25"/>
  <c r="P267" i="25"/>
  <c r="P260" i="25"/>
  <c r="P255" i="25"/>
  <c r="D134" i="25"/>
  <c r="P228" i="25"/>
  <c r="P298" i="25"/>
  <c r="P322" i="25"/>
  <c r="P318" i="25"/>
  <c r="P263" i="25"/>
  <c r="P302" i="25"/>
  <c r="P311" i="25"/>
  <c r="P296" i="25"/>
  <c r="P303" i="25"/>
  <c r="P305" i="25"/>
  <c r="P312" i="25"/>
  <c r="P317" i="25"/>
  <c r="P256" i="25"/>
  <c r="P261" i="25"/>
  <c r="P304" i="25"/>
  <c r="P309" i="25"/>
  <c r="P297" i="25"/>
  <c r="P310" i="25"/>
  <c r="P281" i="25"/>
  <c r="P274" i="25"/>
  <c r="P238" i="25"/>
  <c r="P254" i="25"/>
  <c r="P268" i="25"/>
  <c r="P275" i="25"/>
  <c r="P280" i="25"/>
  <c r="P239" i="25"/>
  <c r="P233" i="25"/>
  <c r="P269" i="25"/>
  <c r="P226" i="25"/>
  <c r="P232" i="25"/>
  <c r="P253" i="25"/>
  <c r="P276" i="25"/>
  <c r="P277" i="25" s="1"/>
  <c r="P213" i="25"/>
  <c r="P262" i="25"/>
  <c r="P270" i="25"/>
  <c r="P211" i="25"/>
  <c r="P219" i="25"/>
  <c r="P225" i="25"/>
  <c r="P227" i="25"/>
  <c r="P212" i="25"/>
  <c r="P218" i="25"/>
  <c r="P221" i="25"/>
  <c r="P214" i="25"/>
  <c r="P234" i="25"/>
  <c r="P220" i="25"/>
  <c r="F189" i="25"/>
  <c r="F192" i="25" s="1"/>
  <c r="E199" i="25"/>
  <c r="G199" i="25"/>
  <c r="D200" i="25"/>
  <c r="D201" i="25" s="1"/>
  <c r="F199" i="25"/>
  <c r="I199" i="25"/>
  <c r="H199" i="25"/>
  <c r="E178" i="25"/>
  <c r="E181" i="25" s="1"/>
  <c r="D179" i="25"/>
  <c r="E189" i="25"/>
  <c r="E192" i="25" s="1"/>
  <c r="D168" i="25"/>
  <c r="H167" i="25"/>
  <c r="H168" i="25" s="1"/>
  <c r="D148" i="25"/>
  <c r="D125" i="25"/>
  <c r="D100" i="25" s="1"/>
  <c r="E145" i="25"/>
  <c r="E144" i="25"/>
  <c r="E156" i="25"/>
  <c r="E159" i="25" s="1"/>
  <c r="D157" i="25"/>
  <c r="D162" i="25" s="1"/>
  <c r="E123" i="25"/>
  <c r="E126" i="25" s="1"/>
  <c r="H122" i="25"/>
  <c r="I134" i="25"/>
  <c r="H112" i="25"/>
  <c r="D114" i="25"/>
  <c r="D98" i="25" s="1"/>
  <c r="H110" i="25"/>
  <c r="H114" i="25" s="1"/>
  <c r="F111" i="25"/>
  <c r="G112" i="25"/>
  <c r="I111" i="25"/>
  <c r="E111" i="25"/>
  <c r="G122" i="25"/>
  <c r="G125" i="25" s="1"/>
  <c r="F112" i="25"/>
  <c r="H111" i="25"/>
  <c r="F110" i="25"/>
  <c r="F114" i="25" s="1"/>
  <c r="F122" i="25"/>
  <c r="F125" i="25" s="1"/>
  <c r="I112" i="25"/>
  <c r="E112" i="25"/>
  <c r="G111" i="25"/>
  <c r="I110" i="25"/>
  <c r="I114" i="25" s="1"/>
  <c r="E110" i="25"/>
  <c r="I122" i="25"/>
  <c r="I125" i="25" s="1"/>
  <c r="E122" i="25"/>
  <c r="E125" i="25" s="1"/>
  <c r="D113" i="25"/>
  <c r="D118" i="25" s="1"/>
  <c r="D124" i="25"/>
  <c r="G48" i="25"/>
  <c r="F46" i="25"/>
  <c r="F44" i="25"/>
  <c r="F19" i="25"/>
  <c r="G45" i="25"/>
  <c r="G144" i="25" s="1"/>
  <c r="F73" i="25"/>
  <c r="F177" i="25" s="1"/>
  <c r="G75" i="25"/>
  <c r="G189" i="25" s="1"/>
  <c r="G192" i="25" s="1"/>
  <c r="F72" i="25"/>
  <c r="F176" i="25" s="1"/>
  <c r="F180" i="25" s="1"/>
  <c r="F74" i="25"/>
  <c r="F188" i="25" s="1"/>
  <c r="F43" i="25"/>
  <c r="F145" i="25" s="1"/>
  <c r="F148" i="25" s="1"/>
  <c r="F47" i="25"/>
  <c r="F156" i="25" s="1"/>
  <c r="F159" i="25" s="1"/>
  <c r="D190" i="25"/>
  <c r="F71" i="25"/>
  <c r="F178" i="25" s="1"/>
  <c r="CH264" i="25" l="1"/>
  <c r="CH229" i="25"/>
  <c r="G170" i="25"/>
  <c r="J134" i="25"/>
  <c r="H137" i="25"/>
  <c r="BD229" i="25"/>
  <c r="BF229" i="25"/>
  <c r="CI229" i="25"/>
  <c r="CJ229" i="25"/>
  <c r="CF229" i="25"/>
  <c r="E168" i="25"/>
  <c r="H135" i="25"/>
  <c r="E134" i="25"/>
  <c r="E135" i="25" s="1"/>
  <c r="H96" i="25"/>
  <c r="E170" i="25"/>
  <c r="E96" i="25"/>
  <c r="F135" i="25"/>
  <c r="L133" i="25"/>
  <c r="F137" i="25"/>
  <c r="I96" i="25"/>
  <c r="F170" i="25"/>
  <c r="I170" i="25"/>
  <c r="I168" i="25"/>
  <c r="F96" i="25"/>
  <c r="AF21" i="25"/>
  <c r="AE133" i="25"/>
  <c r="G134" i="25"/>
  <c r="G135" i="25" s="1"/>
  <c r="G96" i="25"/>
  <c r="CP257" i="25"/>
  <c r="CD257" i="25"/>
  <c r="BD257" i="25"/>
  <c r="AP326" i="25"/>
  <c r="BJ229" i="25"/>
  <c r="BH215" i="25"/>
  <c r="AP242" i="25"/>
  <c r="J115" i="25"/>
  <c r="J113" i="25"/>
  <c r="J118" i="25" s="1"/>
  <c r="CG282" i="25"/>
  <c r="CJ282" i="25"/>
  <c r="CE257" i="25"/>
  <c r="D195" i="25"/>
  <c r="J200" i="25"/>
  <c r="J201" i="25" s="1"/>
  <c r="J203" i="25"/>
  <c r="BF215" i="25"/>
  <c r="BP261" i="25"/>
  <c r="BP264" i="25" s="1"/>
  <c r="BG264" i="25"/>
  <c r="BI264" i="25"/>
  <c r="BJ264" i="25"/>
  <c r="BE264" i="25"/>
  <c r="CF271" i="25"/>
  <c r="CD271" i="25"/>
  <c r="CH271" i="25"/>
  <c r="CP267" i="25"/>
  <c r="CP271" i="25" s="1"/>
  <c r="CI271" i="25"/>
  <c r="CG271" i="25"/>
  <c r="CE271" i="25"/>
  <c r="CJ271" i="25"/>
  <c r="CP310" i="25"/>
  <c r="CP313" i="25" s="1"/>
  <c r="CI313" i="25"/>
  <c r="AE77" i="25"/>
  <c r="AD199" i="25"/>
  <c r="CP305" i="25"/>
  <c r="CP306" i="25" s="1"/>
  <c r="CI306" i="25"/>
  <c r="CE306" i="25"/>
  <c r="CD306" i="25"/>
  <c r="AE49" i="25"/>
  <c r="AD166" i="25"/>
  <c r="BF257" i="25"/>
  <c r="BC360" i="25"/>
  <c r="AP284" i="25"/>
  <c r="BP233" i="25"/>
  <c r="BP235" i="25" s="1"/>
  <c r="BI235" i="25"/>
  <c r="BH235" i="25"/>
  <c r="BD235" i="25"/>
  <c r="BJ235" i="25"/>
  <c r="BE235" i="25"/>
  <c r="BG235" i="25"/>
  <c r="BF235" i="25"/>
  <c r="BF299" i="25"/>
  <c r="BE299" i="25"/>
  <c r="BJ299" i="25"/>
  <c r="BH299" i="25"/>
  <c r="BG299" i="25"/>
  <c r="BP295" i="25"/>
  <c r="BP299" i="25" s="1"/>
  <c r="BD299" i="25"/>
  <c r="BI299" i="25"/>
  <c r="BD264" i="25"/>
  <c r="BD215" i="25"/>
  <c r="BP281" i="25"/>
  <c r="BP282" i="25" s="1"/>
  <c r="BJ282" i="25"/>
  <c r="BI282" i="25"/>
  <c r="BE282" i="25"/>
  <c r="BG282" i="25"/>
  <c r="BF282" i="25"/>
  <c r="BH282" i="25"/>
  <c r="BD282" i="25"/>
  <c r="BP310" i="25"/>
  <c r="BP313" i="25" s="1"/>
  <c r="BG313" i="25"/>
  <c r="BJ313" i="25"/>
  <c r="BE313" i="25"/>
  <c r="BF313" i="25"/>
  <c r="BI313" i="25"/>
  <c r="CP227" i="25"/>
  <c r="CP229" i="25" s="1"/>
  <c r="CE229" i="25"/>
  <c r="CI222" i="25"/>
  <c r="CD222" i="25"/>
  <c r="CJ222" i="25"/>
  <c r="CH222" i="25"/>
  <c r="CE222" i="25"/>
  <c r="CF222" i="25"/>
  <c r="CP218" i="25"/>
  <c r="CP222" i="25" s="1"/>
  <c r="CG222" i="25"/>
  <c r="CF257" i="25"/>
  <c r="AD134" i="25"/>
  <c r="AD135" i="25" s="1"/>
  <c r="AD137" i="25"/>
  <c r="CJ306" i="25"/>
  <c r="CD229" i="25"/>
  <c r="CJ257" i="25"/>
  <c r="BH264" i="25"/>
  <c r="CH313" i="25"/>
  <c r="E93" i="25"/>
  <c r="E114" i="25"/>
  <c r="E98" i="25" s="1"/>
  <c r="BF264" i="25"/>
  <c r="AE15" i="25"/>
  <c r="AD112" i="25"/>
  <c r="CG215" i="25"/>
  <c r="CP213" i="25"/>
  <c r="CJ215" i="25"/>
  <c r="CD215" i="25"/>
  <c r="CE215" i="25"/>
  <c r="CF215" i="25"/>
  <c r="CH215" i="25"/>
  <c r="BP256" i="25"/>
  <c r="BP257" i="25" s="1"/>
  <c r="BG257" i="25"/>
  <c r="BE257" i="25"/>
  <c r="BH257" i="25"/>
  <c r="AE17" i="25"/>
  <c r="AD111" i="25"/>
  <c r="CG306" i="25"/>
  <c r="CG313" i="25"/>
  <c r="CE313" i="25"/>
  <c r="CP261" i="25"/>
  <c r="CP264" i="25" s="1"/>
  <c r="CJ264" i="25"/>
  <c r="CG264" i="25"/>
  <c r="BD271" i="25"/>
  <c r="BE271" i="25"/>
  <c r="BP267" i="25"/>
  <c r="BP271" i="25" s="1"/>
  <c r="BG271" i="25"/>
  <c r="BH271" i="25"/>
  <c r="BF271" i="25"/>
  <c r="BJ271" i="25"/>
  <c r="BI271" i="25"/>
  <c r="BH313" i="25"/>
  <c r="BP213" i="25"/>
  <c r="BP215" i="25" s="1"/>
  <c r="BE215" i="25"/>
  <c r="BG215" i="25"/>
  <c r="BI215" i="25"/>
  <c r="BG306" i="25"/>
  <c r="BP305" i="25"/>
  <c r="BP306" i="25" s="1"/>
  <c r="BE306" i="25"/>
  <c r="BF306" i="25"/>
  <c r="BI306" i="25"/>
  <c r="CE264" i="25"/>
  <c r="CE277" i="25"/>
  <c r="CP274" i="25"/>
  <c r="CP277" i="25" s="1"/>
  <c r="CI277" i="25"/>
  <c r="CG277" i="25"/>
  <c r="CF277" i="25"/>
  <c r="CD277" i="25"/>
  <c r="CJ277" i="25"/>
  <c r="CH277" i="25"/>
  <c r="CF306" i="25"/>
  <c r="CH257" i="25"/>
  <c r="D203" i="25"/>
  <c r="AC374" i="25"/>
  <c r="BC374" i="25" s="1"/>
  <c r="CC374" i="25" s="1"/>
  <c r="CI257" i="25"/>
  <c r="BJ306" i="25"/>
  <c r="BE20" i="25"/>
  <c r="BF20" i="25" s="1"/>
  <c r="BG20" i="25" s="1"/>
  <c r="BH20" i="25" s="1"/>
  <c r="BI20" i="25" s="1"/>
  <c r="BJ20" i="25" s="1"/>
  <c r="CD20" i="25" s="1"/>
  <c r="CD313" i="25"/>
  <c r="F115" i="25"/>
  <c r="J289" i="25"/>
  <c r="J170" i="25"/>
  <c r="J96" i="25"/>
  <c r="CP233" i="25"/>
  <c r="CP235" i="25" s="1"/>
  <c r="CG235" i="25"/>
  <c r="CH235" i="25"/>
  <c r="CI235" i="25"/>
  <c r="CD235" i="25"/>
  <c r="CF235" i="25"/>
  <c r="CJ235" i="25"/>
  <c r="CE235" i="25"/>
  <c r="CI299" i="25"/>
  <c r="CF299" i="25"/>
  <c r="CE299" i="25"/>
  <c r="CP295" i="25"/>
  <c r="CP299" i="25" s="1"/>
  <c r="CH299" i="25"/>
  <c r="CJ299" i="25"/>
  <c r="CD299" i="25"/>
  <c r="CG299" i="25"/>
  <c r="BH306" i="25"/>
  <c r="BJ215" i="25"/>
  <c r="CI215" i="25"/>
  <c r="CP214" i="25"/>
  <c r="CP281" i="25"/>
  <c r="CP282" i="25" s="1"/>
  <c r="CF282" i="25"/>
  <c r="CI282" i="25"/>
  <c r="CE282" i="25"/>
  <c r="BI257" i="25"/>
  <c r="BD306" i="25"/>
  <c r="AE18" i="25"/>
  <c r="AD122" i="25"/>
  <c r="BG229" i="25"/>
  <c r="BP227" i="25"/>
  <c r="BP229" i="25" s="1"/>
  <c r="BI229" i="25"/>
  <c r="BH229" i="25"/>
  <c r="CH282" i="25"/>
  <c r="BP218" i="25"/>
  <c r="BP222" i="25" s="1"/>
  <c r="BF222" i="25"/>
  <c r="BE222" i="25"/>
  <c r="BG222" i="25"/>
  <c r="BH222" i="25"/>
  <c r="BI222" i="25"/>
  <c r="BD222" i="25"/>
  <c r="BJ222" i="25"/>
  <c r="CD264" i="25"/>
  <c r="BD277" i="25"/>
  <c r="BE277" i="25"/>
  <c r="BJ277" i="25"/>
  <c r="BG277" i="25"/>
  <c r="BP274" i="25"/>
  <c r="BP277" i="25" s="1"/>
  <c r="BH277" i="25"/>
  <c r="BF277" i="25"/>
  <c r="BI277" i="25"/>
  <c r="CF313" i="25"/>
  <c r="AE16" i="25"/>
  <c r="AD110" i="25"/>
  <c r="CH306" i="25"/>
  <c r="CG257" i="25"/>
  <c r="BD313" i="25"/>
  <c r="CG229" i="25"/>
  <c r="BF76" i="25"/>
  <c r="BG76" i="25" s="1"/>
  <c r="BH76" i="25" s="1"/>
  <c r="BI76" i="25" s="1"/>
  <c r="BJ76" i="25" s="1"/>
  <c r="CD76" i="25" s="1"/>
  <c r="CE76" i="25" s="1"/>
  <c r="CJ313" i="25"/>
  <c r="CI264" i="25"/>
  <c r="D99" i="25"/>
  <c r="N133" i="25"/>
  <c r="E100" i="25"/>
  <c r="D129" i="25"/>
  <c r="D95" i="25"/>
  <c r="D97" i="25" s="1"/>
  <c r="F94" i="25"/>
  <c r="J135" i="25"/>
  <c r="D135" i="25"/>
  <c r="D101" i="25"/>
  <c r="E94" i="25"/>
  <c r="I135" i="25"/>
  <c r="H331" i="25"/>
  <c r="H203" i="25"/>
  <c r="I331" i="25"/>
  <c r="I203" i="25"/>
  <c r="G331" i="25"/>
  <c r="G203" i="25"/>
  <c r="D184" i="25"/>
  <c r="F331" i="25"/>
  <c r="F203" i="25"/>
  <c r="E200" i="25"/>
  <c r="E201" i="25" s="1"/>
  <c r="E203" i="25"/>
  <c r="D193" i="25"/>
  <c r="G200" i="25"/>
  <c r="G201" i="25" s="1"/>
  <c r="P319" i="25"/>
  <c r="P324" i="25"/>
  <c r="D160" i="25"/>
  <c r="P282" i="25"/>
  <c r="P306" i="25"/>
  <c r="P299" i="25"/>
  <c r="P313" i="25"/>
  <c r="P264" i="25"/>
  <c r="P240" i="25"/>
  <c r="P271" i="25"/>
  <c r="P257" i="25"/>
  <c r="P235" i="25"/>
  <c r="P222" i="25"/>
  <c r="P215" i="25"/>
  <c r="P229" i="25"/>
  <c r="H200" i="25"/>
  <c r="H201" i="25" s="1"/>
  <c r="I200" i="25"/>
  <c r="I201" i="25" s="1"/>
  <c r="F200" i="25"/>
  <c r="F191" i="25"/>
  <c r="F181" i="25"/>
  <c r="F155" i="25"/>
  <c r="F158" i="25" s="1"/>
  <c r="H125" i="25"/>
  <c r="E148" i="25"/>
  <c r="F143" i="25"/>
  <c r="F147" i="25" s="1"/>
  <c r="F98" i="25" s="1"/>
  <c r="L112" i="25"/>
  <c r="N112" i="25" s="1"/>
  <c r="E124" i="25"/>
  <c r="E129" i="25" s="1"/>
  <c r="H115" i="25"/>
  <c r="D116" i="25"/>
  <c r="G19" i="25"/>
  <c r="F123" i="25"/>
  <c r="F126" i="25" s="1"/>
  <c r="E115" i="25"/>
  <c r="H113" i="25"/>
  <c r="L111" i="25"/>
  <c r="N111" i="25" s="1"/>
  <c r="E113" i="25"/>
  <c r="I115" i="25"/>
  <c r="F113" i="25"/>
  <c r="I113" i="25"/>
  <c r="I118" i="25" s="1"/>
  <c r="L122" i="25"/>
  <c r="N122" i="25" s="1"/>
  <c r="L110" i="25"/>
  <c r="N110" i="25" s="1"/>
  <c r="G115" i="25"/>
  <c r="G113" i="25"/>
  <c r="G118" i="25" s="1"/>
  <c r="D127" i="25"/>
  <c r="H48" i="25"/>
  <c r="G44" i="25"/>
  <c r="G143" i="25" s="1"/>
  <c r="G46" i="25"/>
  <c r="G155" i="25" s="1"/>
  <c r="G158" i="25" s="1"/>
  <c r="G71" i="25"/>
  <c r="G178" i="25" s="1"/>
  <c r="E179" i="25"/>
  <c r="G43" i="25"/>
  <c r="G145" i="25" s="1"/>
  <c r="G148" i="25" s="1"/>
  <c r="G72" i="25"/>
  <c r="G176" i="25" s="1"/>
  <c r="G73" i="25"/>
  <c r="G177" i="25" s="1"/>
  <c r="G47" i="25"/>
  <c r="G156" i="25" s="1"/>
  <c r="G159" i="25" s="1"/>
  <c r="G74" i="25"/>
  <c r="G188" i="25" s="1"/>
  <c r="H75" i="25"/>
  <c r="H189" i="25" s="1"/>
  <c r="H192" i="25" s="1"/>
  <c r="E157" i="25"/>
  <c r="H45" i="25"/>
  <c r="H144" i="25" s="1"/>
  <c r="E190" i="25"/>
  <c r="E195" i="25" s="1"/>
  <c r="D146" i="25"/>
  <c r="D151" i="25" s="1"/>
  <c r="E146" i="25"/>
  <c r="L137" i="25" l="1"/>
  <c r="N137" i="25" s="1"/>
  <c r="L134" i="25"/>
  <c r="N134" i="25" s="1"/>
  <c r="AE137" i="25"/>
  <c r="AE134" i="25"/>
  <c r="AE135" i="25" s="1"/>
  <c r="AG21" i="25"/>
  <c r="AF133" i="25"/>
  <c r="AF49" i="25"/>
  <c r="AE166" i="25"/>
  <c r="J116" i="25"/>
  <c r="J101" i="25"/>
  <c r="CP284" i="25"/>
  <c r="D104" i="25"/>
  <c r="AD200" i="25"/>
  <c r="AD201" i="25" s="1"/>
  <c r="AD203" i="25"/>
  <c r="CF76" i="25"/>
  <c r="CG76" i="25" s="1"/>
  <c r="CH76" i="25" s="1"/>
  <c r="CI76" i="25" s="1"/>
  <c r="CJ76" i="25" s="1"/>
  <c r="AD115" i="25"/>
  <c r="CP215" i="25"/>
  <c r="CP242" i="25" s="1"/>
  <c r="AD167" i="25"/>
  <c r="AD170" i="25"/>
  <c r="AD125" i="25"/>
  <c r="CP326" i="25"/>
  <c r="AF17" i="25"/>
  <c r="AE111" i="25"/>
  <c r="BP326" i="25"/>
  <c r="CC360" i="25"/>
  <c r="AD114" i="25"/>
  <c r="AD113" i="25"/>
  <c r="AF18" i="25"/>
  <c r="AE122" i="25"/>
  <c r="CE20" i="25"/>
  <c r="CF20" i="25" s="1"/>
  <c r="CG20" i="25" s="1"/>
  <c r="CH20" i="25" s="1"/>
  <c r="BP284" i="25"/>
  <c r="AF16" i="25"/>
  <c r="AG16" i="25" s="1"/>
  <c r="AE110" i="25"/>
  <c r="BP242" i="25"/>
  <c r="AE112" i="25"/>
  <c r="AF15" i="25"/>
  <c r="AD96" i="25"/>
  <c r="AF77" i="25"/>
  <c r="AE199" i="25"/>
  <c r="F100" i="25"/>
  <c r="I101" i="25"/>
  <c r="L135" i="25"/>
  <c r="F93" i="25"/>
  <c r="G147" i="25"/>
  <c r="G93" i="25"/>
  <c r="E95" i="25"/>
  <c r="E97" i="25" s="1"/>
  <c r="G94" i="25"/>
  <c r="E99" i="25"/>
  <c r="F99" i="25"/>
  <c r="F201" i="25"/>
  <c r="F101" i="25"/>
  <c r="H101" i="25"/>
  <c r="D102" i="25"/>
  <c r="G101" i="25"/>
  <c r="E101" i="25"/>
  <c r="E151" i="25"/>
  <c r="E184" i="25"/>
  <c r="E162" i="25"/>
  <c r="E118" i="25"/>
  <c r="F118" i="25"/>
  <c r="H118" i="25"/>
  <c r="D149" i="25"/>
  <c r="E160" i="25"/>
  <c r="P326" i="25"/>
  <c r="P284" i="25"/>
  <c r="P242" i="25"/>
  <c r="G181" i="25"/>
  <c r="G99" i="25" s="1"/>
  <c r="G180" i="25"/>
  <c r="G191" i="25"/>
  <c r="F146" i="25"/>
  <c r="H116" i="25"/>
  <c r="L113" i="25"/>
  <c r="G116" i="25"/>
  <c r="L114" i="25"/>
  <c r="N114" i="25" s="1"/>
  <c r="E116" i="25"/>
  <c r="L125" i="25"/>
  <c r="N125" i="25" s="1"/>
  <c r="E127" i="25"/>
  <c r="H19" i="25"/>
  <c r="G123" i="25"/>
  <c r="G126" i="25" s="1"/>
  <c r="I116" i="25"/>
  <c r="F116" i="25"/>
  <c r="L115" i="25"/>
  <c r="N115" i="25" s="1"/>
  <c r="F124" i="25"/>
  <c r="I48" i="25"/>
  <c r="H44" i="25"/>
  <c r="F179" i="25"/>
  <c r="F184" i="25" s="1"/>
  <c r="E193" i="25"/>
  <c r="D182" i="25"/>
  <c r="H46" i="25"/>
  <c r="H155" i="25" s="1"/>
  <c r="H158" i="25" s="1"/>
  <c r="F190" i="25"/>
  <c r="E182" i="25"/>
  <c r="H71" i="25"/>
  <c r="H178" i="25" s="1"/>
  <c r="H47" i="25"/>
  <c r="H156" i="25" s="1"/>
  <c r="H159" i="25" s="1"/>
  <c r="H43" i="25"/>
  <c r="H145" i="25" s="1"/>
  <c r="H148" i="25" s="1"/>
  <c r="H72" i="25"/>
  <c r="H176" i="25" s="1"/>
  <c r="H180" i="25" s="1"/>
  <c r="E149" i="25"/>
  <c r="F157" i="25"/>
  <c r="I45" i="25"/>
  <c r="I144" i="25" s="1"/>
  <c r="I75" i="25"/>
  <c r="I189" i="25" s="1"/>
  <c r="I192" i="25" s="1"/>
  <c r="H74" i="25"/>
  <c r="H188" i="25" s="1"/>
  <c r="H73" i="25"/>
  <c r="H177" i="25" s="1"/>
  <c r="M134" i="25" l="1"/>
  <c r="M137" i="25"/>
  <c r="AF134" i="25"/>
  <c r="AF135" i="25" s="1"/>
  <c r="AF137" i="25"/>
  <c r="AH21" i="25"/>
  <c r="AG133" i="25"/>
  <c r="AE167" i="25"/>
  <c r="AE168" i="25" s="1"/>
  <c r="AE170" i="25"/>
  <c r="AG49" i="25"/>
  <c r="AF166" i="25"/>
  <c r="AH16" i="25"/>
  <c r="AI16" i="25" s="1"/>
  <c r="AG110" i="25"/>
  <c r="AG114" i="25" s="1"/>
  <c r="AD101" i="25"/>
  <c r="AF110" i="25"/>
  <c r="AF114" i="25" s="1"/>
  <c r="AG77" i="25"/>
  <c r="AF199" i="25"/>
  <c r="AD118" i="25"/>
  <c r="AD116" i="25"/>
  <c r="AE115" i="25"/>
  <c r="AG17" i="25"/>
  <c r="AF111" i="25"/>
  <c r="BN137" i="25"/>
  <c r="BN133" i="25"/>
  <c r="AG15" i="25"/>
  <c r="AF112" i="25"/>
  <c r="AE113" i="25"/>
  <c r="AE114" i="25"/>
  <c r="AE125" i="25"/>
  <c r="AE200" i="25"/>
  <c r="AE96" i="25"/>
  <c r="AE203" i="25"/>
  <c r="AG18" i="25"/>
  <c r="AF122" i="25"/>
  <c r="AD168" i="25"/>
  <c r="AN134" i="25"/>
  <c r="G100" i="25"/>
  <c r="CI20" i="25"/>
  <c r="M114" i="25"/>
  <c r="G98" i="25"/>
  <c r="F95" i="25"/>
  <c r="F97" i="25" s="1"/>
  <c r="F202" i="25" s="1"/>
  <c r="E104" i="25"/>
  <c r="E102" i="25"/>
  <c r="H94" i="25"/>
  <c r="F195" i="25"/>
  <c r="F162" i="25"/>
  <c r="F151" i="25"/>
  <c r="H181" i="25"/>
  <c r="H99" i="25" s="1"/>
  <c r="F129" i="25"/>
  <c r="L118" i="25"/>
  <c r="N118" i="25" s="1"/>
  <c r="F182" i="25"/>
  <c r="F149" i="25"/>
  <c r="F160" i="25"/>
  <c r="H191" i="25"/>
  <c r="H143" i="25"/>
  <c r="M135" i="25"/>
  <c r="L116" i="25"/>
  <c r="G124" i="25"/>
  <c r="I19" i="25"/>
  <c r="H123" i="25"/>
  <c r="H126" i="25" s="1"/>
  <c r="F127" i="25"/>
  <c r="M115" i="25"/>
  <c r="M125" i="25"/>
  <c r="J48" i="25"/>
  <c r="AD48" i="25" s="1"/>
  <c r="AE48" i="25" s="1"/>
  <c r="AF48" i="25" s="1"/>
  <c r="AG48" i="25" s="1"/>
  <c r="AH48" i="25" s="1"/>
  <c r="AI48" i="25" s="1"/>
  <c r="AJ48" i="25" s="1"/>
  <c r="BD48" i="25" s="1"/>
  <c r="BE48" i="25" s="1"/>
  <c r="BF48" i="25" s="1"/>
  <c r="BG48" i="25" s="1"/>
  <c r="BH48" i="25" s="1"/>
  <c r="BI48" i="25" s="1"/>
  <c r="BJ48" i="25" s="1"/>
  <c r="CD48" i="25" s="1"/>
  <c r="CE48" i="25" s="1"/>
  <c r="CF48" i="25" s="1"/>
  <c r="CG48" i="25" s="1"/>
  <c r="CH48" i="25" s="1"/>
  <c r="CI48" i="25" s="1"/>
  <c r="CJ48" i="25" s="1"/>
  <c r="I44" i="25"/>
  <c r="F193" i="25"/>
  <c r="I46" i="25"/>
  <c r="I155" i="25" s="1"/>
  <c r="I158" i="25" s="1"/>
  <c r="I73" i="25"/>
  <c r="I177" i="25" s="1"/>
  <c r="I72" i="25"/>
  <c r="I176" i="25" s="1"/>
  <c r="I180" i="25" s="1"/>
  <c r="G157" i="25"/>
  <c r="G146" i="25"/>
  <c r="I74" i="25"/>
  <c r="I188" i="25" s="1"/>
  <c r="J45" i="25"/>
  <c r="I43" i="25"/>
  <c r="I145" i="25" s="1"/>
  <c r="I148" i="25" s="1"/>
  <c r="J75" i="25"/>
  <c r="G190" i="25"/>
  <c r="G179" i="25"/>
  <c r="I47" i="25"/>
  <c r="I156" i="25" s="1"/>
  <c r="I159" i="25" s="1"/>
  <c r="I71" i="25"/>
  <c r="I178" i="25" s="1"/>
  <c r="AI21" i="25" l="1"/>
  <c r="AH133" i="25"/>
  <c r="AG137" i="25"/>
  <c r="AG134" i="25"/>
  <c r="AG135" i="25" s="1"/>
  <c r="AF167" i="25"/>
  <c r="AF168" i="25" s="1"/>
  <c r="AF170" i="25"/>
  <c r="AH49" i="25"/>
  <c r="AG166" i="25"/>
  <c r="AH110" i="25"/>
  <c r="AH114" i="25" s="1"/>
  <c r="AN170" i="25"/>
  <c r="AE201" i="25"/>
  <c r="AE101" i="25"/>
  <c r="AE116" i="25"/>
  <c r="AE118" i="25"/>
  <c r="AH77" i="25"/>
  <c r="AG199" i="25"/>
  <c r="J189" i="25"/>
  <c r="J192" i="25" s="1"/>
  <c r="AD75" i="25"/>
  <c r="AF125" i="25"/>
  <c r="AH15" i="25"/>
  <c r="AG112" i="25"/>
  <c r="CN133" i="25"/>
  <c r="AH17" i="25"/>
  <c r="AG111" i="25"/>
  <c r="AH18" i="25"/>
  <c r="AG122" i="25"/>
  <c r="CN137" i="25"/>
  <c r="AF331" i="25"/>
  <c r="AF200" i="25"/>
  <c r="AF96" i="25"/>
  <c r="AF203" i="25"/>
  <c r="J144" i="25"/>
  <c r="L144" i="25" s="1"/>
  <c r="N144" i="25" s="1"/>
  <c r="AD45" i="25"/>
  <c r="AJ16" i="25"/>
  <c r="AI110" i="25"/>
  <c r="AF115" i="25"/>
  <c r="BN134" i="25"/>
  <c r="AF113" i="25"/>
  <c r="H100" i="25"/>
  <c r="F102" i="25"/>
  <c r="F204" i="25"/>
  <c r="CJ20" i="25"/>
  <c r="F104" i="25"/>
  <c r="H147" i="25"/>
  <c r="H98" i="25" s="1"/>
  <c r="H93" i="25"/>
  <c r="G95" i="25"/>
  <c r="G97" i="25" s="1"/>
  <c r="G202" i="25" s="1"/>
  <c r="I94" i="25"/>
  <c r="M118" i="25"/>
  <c r="G195" i="25"/>
  <c r="G184" i="25"/>
  <c r="G151" i="25"/>
  <c r="G162" i="25"/>
  <c r="G129" i="25"/>
  <c r="G160" i="25"/>
  <c r="I191" i="25"/>
  <c r="I181" i="25"/>
  <c r="I99" i="25" s="1"/>
  <c r="I143" i="25"/>
  <c r="M116" i="25"/>
  <c r="G127" i="25"/>
  <c r="H124" i="25"/>
  <c r="J19" i="25"/>
  <c r="AD19" i="25" s="1"/>
  <c r="I123" i="25"/>
  <c r="I126" i="25" s="1"/>
  <c r="J44" i="25"/>
  <c r="AD44" i="25" s="1"/>
  <c r="G193" i="25"/>
  <c r="G182" i="25"/>
  <c r="J46" i="25"/>
  <c r="J71" i="25"/>
  <c r="G149" i="25"/>
  <c r="J72" i="25"/>
  <c r="H179" i="25"/>
  <c r="J43" i="25"/>
  <c r="H157" i="25"/>
  <c r="H190" i="25"/>
  <c r="J47" i="25"/>
  <c r="H146" i="25"/>
  <c r="J74" i="25"/>
  <c r="J73" i="25"/>
  <c r="AH134" i="25" l="1"/>
  <c r="AH137" i="25"/>
  <c r="AJ21" i="25"/>
  <c r="AI133" i="25"/>
  <c r="AG167" i="25"/>
  <c r="AG168" i="25" s="1"/>
  <c r="AG170" i="25"/>
  <c r="AI49" i="25"/>
  <c r="AH166" i="25"/>
  <c r="AE19" i="25"/>
  <c r="AE123" i="25" s="1"/>
  <c r="AD123" i="25"/>
  <c r="AN167" i="25"/>
  <c r="I100" i="25"/>
  <c r="AF116" i="25"/>
  <c r="AF118" i="25"/>
  <c r="AG125" i="25"/>
  <c r="AG200" i="25"/>
  <c r="AG331" i="25"/>
  <c r="AG96" i="25"/>
  <c r="AG203" i="25"/>
  <c r="AG201" i="25"/>
  <c r="J156" i="25"/>
  <c r="J159" i="25" s="1"/>
  <c r="AD47" i="25"/>
  <c r="J145" i="25"/>
  <c r="J148" i="25" s="1"/>
  <c r="AD43" i="25"/>
  <c r="AF19" i="25"/>
  <c r="AI114" i="25"/>
  <c r="BN166" i="25"/>
  <c r="AI18" i="25"/>
  <c r="AH122" i="25"/>
  <c r="AI77" i="25"/>
  <c r="AH199" i="25"/>
  <c r="J177" i="25"/>
  <c r="L177" i="25" s="1"/>
  <c r="N177" i="25" s="1"/>
  <c r="AD73" i="25"/>
  <c r="J178" i="25"/>
  <c r="AD71" i="25"/>
  <c r="AE44" i="25"/>
  <c r="AD143" i="25"/>
  <c r="G102" i="25"/>
  <c r="G204" i="25"/>
  <c r="BD16" i="25"/>
  <c r="AJ110" i="25"/>
  <c r="AG113" i="25"/>
  <c r="AG115" i="25"/>
  <c r="AD189" i="25"/>
  <c r="AD192" i="25" s="1"/>
  <c r="AE75" i="25"/>
  <c r="J188" i="25"/>
  <c r="L188" i="25" s="1"/>
  <c r="N188" i="25" s="1"/>
  <c r="AD74" i="25"/>
  <c r="J176" i="25"/>
  <c r="J180" i="25" s="1"/>
  <c r="L180" i="25" s="1"/>
  <c r="N180" i="25" s="1"/>
  <c r="AD72" i="25"/>
  <c r="J155" i="25"/>
  <c r="L155" i="25" s="1"/>
  <c r="N155" i="25" s="1"/>
  <c r="AD46" i="25"/>
  <c r="AE45" i="25"/>
  <c r="AD144" i="25"/>
  <c r="AF201" i="25"/>
  <c r="AF101" i="25"/>
  <c r="AI17" i="25"/>
  <c r="AH111" i="25"/>
  <c r="AI15" i="25"/>
  <c r="AH112" i="25"/>
  <c r="CN134" i="25"/>
  <c r="H95" i="25"/>
  <c r="H97" i="25" s="1"/>
  <c r="H202" i="25" s="1"/>
  <c r="I147" i="25"/>
  <c r="I98" i="25" s="1"/>
  <c r="I93" i="25"/>
  <c r="G104" i="25"/>
  <c r="H195" i="25"/>
  <c r="H184" i="25"/>
  <c r="H162" i="25"/>
  <c r="H151" i="25"/>
  <c r="H129" i="25"/>
  <c r="H160" i="25"/>
  <c r="J158" i="25"/>
  <c r="J143" i="25"/>
  <c r="H127" i="25"/>
  <c r="I124" i="25"/>
  <c r="J123" i="25"/>
  <c r="L203" i="25"/>
  <c r="N203" i="25" s="1"/>
  <c r="L200" i="25"/>
  <c r="N200" i="25" s="1"/>
  <c r="H193" i="25"/>
  <c r="L170" i="25"/>
  <c r="N170" i="25" s="1"/>
  <c r="H149" i="25"/>
  <c r="L96" i="25"/>
  <c r="H182" i="25"/>
  <c r="I146" i="25"/>
  <c r="L199" i="25"/>
  <c r="N199" i="25" s="1"/>
  <c r="I157" i="25"/>
  <c r="I190" i="25"/>
  <c r="I179" i="25"/>
  <c r="I184" i="25" s="1"/>
  <c r="AF75" i="25" l="1"/>
  <c r="AF189" i="25" s="1"/>
  <c r="AF192" i="25" s="1"/>
  <c r="AE189" i="25"/>
  <c r="AE192" i="25" s="1"/>
  <c r="L176" i="25"/>
  <c r="N176" i="25" s="1"/>
  <c r="J181" i="25"/>
  <c r="L181" i="25" s="1"/>
  <c r="N181" i="25" s="1"/>
  <c r="AI134" i="25"/>
  <c r="AI135" i="25" s="1"/>
  <c r="AI137" i="25"/>
  <c r="BD21" i="25"/>
  <c r="AJ133" i="25"/>
  <c r="AL133" i="25" s="1"/>
  <c r="AH135" i="25"/>
  <c r="AH167" i="25"/>
  <c r="AH168" i="25" s="1"/>
  <c r="AH170" i="25"/>
  <c r="AJ49" i="25"/>
  <c r="AI166" i="25"/>
  <c r="AD126" i="25"/>
  <c r="AD124" i="25"/>
  <c r="J191" i="25"/>
  <c r="L191" i="25" s="1"/>
  <c r="N191" i="25" s="1"/>
  <c r="J94" i="25"/>
  <c r="L94" i="25" s="1"/>
  <c r="BN170" i="25"/>
  <c r="AJ15" i="25"/>
  <c r="AI112" i="25"/>
  <c r="AE72" i="25"/>
  <c r="AD176" i="25"/>
  <c r="AD180" i="25" s="1"/>
  <c r="AE71" i="25"/>
  <c r="AD178" i="25"/>
  <c r="AJ18" i="25"/>
  <c r="AI122" i="25"/>
  <c r="AG101" i="25"/>
  <c r="L145" i="25"/>
  <c r="N145" i="25" s="1"/>
  <c r="AH113" i="25"/>
  <c r="AH115" i="25"/>
  <c r="AJ114" i="25"/>
  <c r="AL114" i="25" s="1"/>
  <c r="AH203" i="25"/>
  <c r="AH331" i="25"/>
  <c r="AH200" i="25"/>
  <c r="AH201" i="25" s="1"/>
  <c r="AH96" i="25"/>
  <c r="AE126" i="25"/>
  <c r="AE124" i="25"/>
  <c r="AE47" i="25"/>
  <c r="AD156" i="25"/>
  <c r="BN167" i="25"/>
  <c r="AJ17" i="25"/>
  <c r="AI111" i="25"/>
  <c r="AE144" i="25"/>
  <c r="AF45" i="25"/>
  <c r="AD155" i="25"/>
  <c r="AD158" i="25" s="1"/>
  <c r="AE46" i="25"/>
  <c r="AD188" i="25"/>
  <c r="AE74" i="25"/>
  <c r="BD110" i="25"/>
  <c r="BE16" i="25"/>
  <c r="AD147" i="25"/>
  <c r="AE73" i="25"/>
  <c r="AD177" i="25"/>
  <c r="AJ77" i="25"/>
  <c r="AI199" i="25"/>
  <c r="AG19" i="25"/>
  <c r="AF123" i="25"/>
  <c r="AG75" i="25"/>
  <c r="AG116" i="25"/>
  <c r="AG118" i="25"/>
  <c r="AF44" i="25"/>
  <c r="AE143" i="25"/>
  <c r="AH125" i="25"/>
  <c r="AL110" i="25"/>
  <c r="AE43" i="25"/>
  <c r="AD145" i="25"/>
  <c r="AD146" i="25" s="1"/>
  <c r="H102" i="25"/>
  <c r="H204" i="25"/>
  <c r="I95" i="25"/>
  <c r="H104" i="25"/>
  <c r="J147" i="25"/>
  <c r="J98" i="25" s="1"/>
  <c r="J93" i="25"/>
  <c r="L93" i="25" s="1"/>
  <c r="L201" i="25"/>
  <c r="I195" i="25"/>
  <c r="I151" i="25"/>
  <c r="I162" i="25"/>
  <c r="I129" i="25"/>
  <c r="I160" i="25"/>
  <c r="L158" i="25"/>
  <c r="N158" i="25" s="1"/>
  <c r="L123" i="25"/>
  <c r="N123" i="25" s="1"/>
  <c r="J126" i="25"/>
  <c r="L143" i="25"/>
  <c r="N143" i="25" s="1"/>
  <c r="J124" i="25"/>
  <c r="I127" i="25"/>
  <c r="M200" i="25"/>
  <c r="I149" i="25"/>
  <c r="I182" i="25"/>
  <c r="L166" i="25"/>
  <c r="L167" i="25"/>
  <c r="N167" i="25" s="1"/>
  <c r="J179" i="25"/>
  <c r="L178" i="25"/>
  <c r="N178" i="25" s="1"/>
  <c r="J146" i="25"/>
  <c r="L148" i="25"/>
  <c r="N148" i="25" s="1"/>
  <c r="L192" i="25"/>
  <c r="N192" i="25" s="1"/>
  <c r="J190" i="25"/>
  <c r="L189" i="25"/>
  <c r="N189" i="25" s="1"/>
  <c r="L159" i="25"/>
  <c r="N159" i="25" s="1"/>
  <c r="J157" i="25"/>
  <c r="L156" i="25"/>
  <c r="N156" i="25" s="1"/>
  <c r="I193" i="25"/>
  <c r="L101" i="25"/>
  <c r="M101" i="25" s="1"/>
  <c r="M180" i="25" l="1"/>
  <c r="J99" i="25"/>
  <c r="L99" i="25" s="1"/>
  <c r="M99" i="25" s="1"/>
  <c r="AN133" i="25"/>
  <c r="BE21" i="25"/>
  <c r="BD133" i="25"/>
  <c r="AJ134" i="25"/>
  <c r="AJ137" i="25"/>
  <c r="AL137" i="25" s="1"/>
  <c r="AD98" i="25"/>
  <c r="AI167" i="25"/>
  <c r="AI168" i="25" s="1"/>
  <c r="AI170" i="25"/>
  <c r="AH101" i="25"/>
  <c r="AJ166" i="25"/>
  <c r="BD49" i="25"/>
  <c r="AD129" i="25"/>
  <c r="AD127" i="25"/>
  <c r="M191" i="25"/>
  <c r="AD181" i="25"/>
  <c r="AD148" i="25"/>
  <c r="AD149" i="25" s="1"/>
  <c r="AD151" i="25"/>
  <c r="AF43" i="25"/>
  <c r="AE145" i="25"/>
  <c r="AE146" i="25" s="1"/>
  <c r="AE147" i="25"/>
  <c r="AF126" i="25"/>
  <c r="AF124" i="25"/>
  <c r="AE188" i="25"/>
  <c r="AF74" i="25"/>
  <c r="AG45" i="25"/>
  <c r="AF144" i="25"/>
  <c r="AD157" i="25"/>
  <c r="AD159" i="25"/>
  <c r="AD94" i="25"/>
  <c r="AH118" i="25"/>
  <c r="AH116" i="25"/>
  <c r="AM114" i="25"/>
  <c r="AN114" i="25"/>
  <c r="AF71" i="25"/>
  <c r="AE178" i="25"/>
  <c r="AN110" i="25"/>
  <c r="AG44" i="25"/>
  <c r="AF143" i="25"/>
  <c r="AH75" i="25"/>
  <c r="AG189" i="25"/>
  <c r="AG192" i="25" s="1"/>
  <c r="AH19" i="25"/>
  <c r="AG123" i="25"/>
  <c r="AF73" i="25"/>
  <c r="AE177" i="25"/>
  <c r="BE110" i="25"/>
  <c r="BF16" i="25"/>
  <c r="AD190" i="25"/>
  <c r="AD191" i="25"/>
  <c r="AF47" i="25"/>
  <c r="AE156" i="25"/>
  <c r="AI125" i="25"/>
  <c r="AF72" i="25"/>
  <c r="AE176" i="25"/>
  <c r="AE93" i="25" s="1"/>
  <c r="AI96" i="25"/>
  <c r="AI203" i="25"/>
  <c r="AI331" i="25"/>
  <c r="AI200" i="25"/>
  <c r="AI201" i="25" s="1"/>
  <c r="AD93" i="25"/>
  <c r="BD114" i="25"/>
  <c r="AF46" i="25"/>
  <c r="AE155" i="25"/>
  <c r="AI115" i="25"/>
  <c r="AI113" i="25"/>
  <c r="CN166" i="25"/>
  <c r="BD18" i="25"/>
  <c r="AJ122" i="25"/>
  <c r="AL122" i="25" s="1"/>
  <c r="BD77" i="25"/>
  <c r="AJ199" i="25"/>
  <c r="BD17" i="25"/>
  <c r="AJ111" i="25"/>
  <c r="AE129" i="25"/>
  <c r="AE127" i="25"/>
  <c r="AD179" i="25"/>
  <c r="AD184" i="25" s="1"/>
  <c r="BD15" i="25"/>
  <c r="AJ112" i="25"/>
  <c r="AL112" i="25" s="1"/>
  <c r="AN112" i="25" s="1"/>
  <c r="L147" i="25"/>
  <c r="N147" i="25" s="1"/>
  <c r="N166" i="25"/>
  <c r="L168" i="25"/>
  <c r="I97" i="25"/>
  <c r="I202" i="25" s="1"/>
  <c r="J95" i="25"/>
  <c r="L95" i="25" s="1"/>
  <c r="I104" i="25"/>
  <c r="L126" i="25"/>
  <c r="N126" i="25" s="1"/>
  <c r="J100" i="25"/>
  <c r="L100" i="25" s="1"/>
  <c r="J195" i="25"/>
  <c r="L195" i="25" s="1"/>
  <c r="N195" i="25" s="1"/>
  <c r="J184" i="25"/>
  <c r="L184" i="25" s="1"/>
  <c r="N184" i="25" s="1"/>
  <c r="J162" i="25"/>
  <c r="L162" i="25" s="1"/>
  <c r="N162" i="25" s="1"/>
  <c r="J151" i="25"/>
  <c r="L151" i="25" s="1"/>
  <c r="N151" i="25" s="1"/>
  <c r="J129" i="25"/>
  <c r="J160" i="25"/>
  <c r="L124" i="25"/>
  <c r="I246" i="25" s="1"/>
  <c r="I128" i="25" s="1"/>
  <c r="M158" i="25"/>
  <c r="L146" i="25"/>
  <c r="J127" i="25"/>
  <c r="J182" i="25"/>
  <c r="J149" i="25"/>
  <c r="M167" i="25"/>
  <c r="L157" i="25"/>
  <c r="M192" i="25"/>
  <c r="M148" i="25"/>
  <c r="M159" i="25"/>
  <c r="L190" i="25"/>
  <c r="M203" i="25"/>
  <c r="L179" i="25"/>
  <c r="J193" i="25"/>
  <c r="L98" i="25"/>
  <c r="M181" i="25"/>
  <c r="F330" i="25" l="1"/>
  <c r="G330" i="25"/>
  <c r="I330" i="25"/>
  <c r="J330" i="25"/>
  <c r="E329" i="25"/>
  <c r="G329" i="25"/>
  <c r="G183" i="25" s="1"/>
  <c r="J329" i="25"/>
  <c r="J183" i="25" s="1"/>
  <c r="E288" i="25"/>
  <c r="F288" i="25"/>
  <c r="G288" i="25"/>
  <c r="H288" i="25"/>
  <c r="I288" i="25"/>
  <c r="J288" i="25"/>
  <c r="J161" i="25" s="1"/>
  <c r="J287" i="25"/>
  <c r="J150" i="25" s="1"/>
  <c r="E287" i="25"/>
  <c r="F287" i="25"/>
  <c r="G287" i="25"/>
  <c r="H287" i="25"/>
  <c r="I287" i="25"/>
  <c r="J246" i="25"/>
  <c r="G246" i="25"/>
  <c r="H246" i="25"/>
  <c r="E246" i="25"/>
  <c r="F246" i="25"/>
  <c r="N124" i="25"/>
  <c r="J245" i="25"/>
  <c r="I245" i="25"/>
  <c r="I117" i="25" s="1"/>
  <c r="I119" i="25" s="1"/>
  <c r="E245" i="25"/>
  <c r="H245" i="25"/>
  <c r="F245" i="25"/>
  <c r="AD99" i="25"/>
  <c r="BD134" i="25"/>
  <c r="BD137" i="25"/>
  <c r="BF21" i="25"/>
  <c r="BE133" i="25"/>
  <c r="AN137" i="25"/>
  <c r="AM137" i="25"/>
  <c r="AJ135" i="25"/>
  <c r="AL134" i="25"/>
  <c r="BD166" i="25"/>
  <c r="BE49" i="25"/>
  <c r="AL166" i="25"/>
  <c r="AJ170" i="25"/>
  <c r="AL170" i="25" s="1"/>
  <c r="AM170" i="25" s="1"/>
  <c r="AJ167" i="25"/>
  <c r="AJ289" i="25"/>
  <c r="H330" i="25"/>
  <c r="M147" i="25"/>
  <c r="AD100" i="25"/>
  <c r="AE151" i="25"/>
  <c r="I102" i="25"/>
  <c r="I204" i="25"/>
  <c r="BD112" i="25"/>
  <c r="BE15" i="25"/>
  <c r="AJ96" i="25"/>
  <c r="AL96" i="25" s="1"/>
  <c r="AJ203" i="25"/>
  <c r="AL203" i="25" s="1"/>
  <c r="AJ200" i="25"/>
  <c r="AJ331" i="25"/>
  <c r="AL199" i="25"/>
  <c r="BD122" i="25"/>
  <c r="BE18" i="25"/>
  <c r="AI116" i="25"/>
  <c r="AI118" i="25"/>
  <c r="AG46" i="25"/>
  <c r="AF155" i="25"/>
  <c r="AN122" i="25"/>
  <c r="AG47" i="25"/>
  <c r="AF156" i="25"/>
  <c r="AF159" i="25" s="1"/>
  <c r="AD195" i="25"/>
  <c r="AD193" i="25"/>
  <c r="AG73" i="25"/>
  <c r="AF177" i="25"/>
  <c r="AI75" i="25"/>
  <c r="AH189" i="25"/>
  <c r="AG74" i="25"/>
  <c r="AF188" i="25"/>
  <c r="CN170" i="25"/>
  <c r="BD199" i="25"/>
  <c r="BE77" i="25"/>
  <c r="I130" i="25"/>
  <c r="CN167" i="25"/>
  <c r="AE94" i="25"/>
  <c r="BF110" i="25"/>
  <c r="BG16" i="25"/>
  <c r="AG126" i="25"/>
  <c r="AG124" i="25"/>
  <c r="AF147" i="25"/>
  <c r="AD160" i="25"/>
  <c r="AD162" i="25"/>
  <c r="AD95" i="25"/>
  <c r="AD97" i="25" s="1"/>
  <c r="AE190" i="25"/>
  <c r="AE191" i="25"/>
  <c r="AF145" i="25"/>
  <c r="AF146" i="25" s="1"/>
  <c r="AG43" i="25"/>
  <c r="M126" i="25"/>
  <c r="AL111" i="25"/>
  <c r="AJ115" i="25"/>
  <c r="AJ113" i="25"/>
  <c r="AE180" i="25"/>
  <c r="AE98" i="25" s="1"/>
  <c r="AE179" i="25"/>
  <c r="AE148" i="25"/>
  <c r="AE149" i="25" s="1"/>
  <c r="BE114" i="25"/>
  <c r="AI19" i="25"/>
  <c r="AH123" i="25"/>
  <c r="AH44" i="25"/>
  <c r="AG143" i="25"/>
  <c r="AD182" i="25"/>
  <c r="BE17" i="25"/>
  <c r="BD111" i="25"/>
  <c r="AJ125" i="25"/>
  <c r="AE158" i="25"/>
  <c r="AE157" i="25"/>
  <c r="AI101" i="25"/>
  <c r="AL200" i="25"/>
  <c r="AG72" i="25"/>
  <c r="AF176" i="25"/>
  <c r="AF93" i="25" s="1"/>
  <c r="AE159" i="25"/>
  <c r="AE181" i="25"/>
  <c r="AG71" i="25"/>
  <c r="AF178" i="25"/>
  <c r="AH45" i="25"/>
  <c r="AG144" i="25"/>
  <c r="AF127" i="25"/>
  <c r="AF129" i="25"/>
  <c r="F329" i="25"/>
  <c r="F183" i="25" s="1"/>
  <c r="H329" i="25"/>
  <c r="H183" i="25" s="1"/>
  <c r="M98" i="25"/>
  <c r="CS98" i="25"/>
  <c r="E9" i="24" s="1"/>
  <c r="M100" i="25"/>
  <c r="L97" i="25"/>
  <c r="L129" i="25"/>
  <c r="N129" i="25" s="1"/>
  <c r="J104" i="25"/>
  <c r="L104" i="25" s="1"/>
  <c r="CS101" i="25" s="1"/>
  <c r="E12" i="24" s="1"/>
  <c r="J97" i="25"/>
  <c r="G289" i="25"/>
  <c r="G169" i="25" s="1"/>
  <c r="D288" i="25"/>
  <c r="D161" i="25" s="1"/>
  <c r="E289" i="25"/>
  <c r="E169" i="25" s="1"/>
  <c r="I289" i="25"/>
  <c r="I169" i="25" s="1"/>
  <c r="F289" i="25"/>
  <c r="F169" i="25" s="1"/>
  <c r="D287" i="25"/>
  <c r="D150" i="25" s="1"/>
  <c r="H289" i="25"/>
  <c r="H169" i="25" s="1"/>
  <c r="D289" i="25"/>
  <c r="D169" i="25" s="1"/>
  <c r="D330" i="25"/>
  <c r="D194" i="25" s="1"/>
  <c r="E331" i="25"/>
  <c r="E202" i="25" s="1"/>
  <c r="E330" i="25"/>
  <c r="E194" i="25" s="1"/>
  <c r="D329" i="25"/>
  <c r="D183" i="25" s="1"/>
  <c r="D331" i="25"/>
  <c r="D202" i="25" s="1"/>
  <c r="I329" i="25"/>
  <c r="I183" i="25" s="1"/>
  <c r="F247" i="25"/>
  <c r="F136" i="25" s="1"/>
  <c r="E247" i="25"/>
  <c r="E136" i="25" s="1"/>
  <c r="J247" i="25"/>
  <c r="J136" i="25" s="1"/>
  <c r="G247" i="25"/>
  <c r="G136" i="25" s="1"/>
  <c r="I247" i="25"/>
  <c r="I136" i="25" s="1"/>
  <c r="G245" i="25"/>
  <c r="G117" i="25" s="1"/>
  <c r="D246" i="25"/>
  <c r="D128" i="25" s="1"/>
  <c r="D247" i="25"/>
  <c r="D136" i="25" s="1"/>
  <c r="H247" i="25"/>
  <c r="H136" i="25" s="1"/>
  <c r="D245" i="25"/>
  <c r="D117" i="25" s="1"/>
  <c r="L149" i="25"/>
  <c r="L127" i="25"/>
  <c r="M151" i="25"/>
  <c r="M170" i="25"/>
  <c r="L182" i="25"/>
  <c r="M184" i="25"/>
  <c r="M201" i="25"/>
  <c r="L160" i="25"/>
  <c r="M162" i="25"/>
  <c r="L193" i="25"/>
  <c r="M195" i="25"/>
  <c r="J202" i="25" l="1"/>
  <c r="J169" i="25"/>
  <c r="J128" i="25"/>
  <c r="J117" i="25"/>
  <c r="J194" i="25"/>
  <c r="I194" i="25"/>
  <c r="I196" i="25" s="1"/>
  <c r="H194" i="25"/>
  <c r="H196" i="25" s="1"/>
  <c r="G194" i="25"/>
  <c r="G196" i="25" s="1"/>
  <c r="E183" i="25"/>
  <c r="E185" i="25" s="1"/>
  <c r="F194" i="25"/>
  <c r="F196" i="25" s="1"/>
  <c r="G150" i="25"/>
  <c r="G152" i="25" s="1"/>
  <c r="F161" i="25"/>
  <c r="F163" i="25" s="1"/>
  <c r="I161" i="25"/>
  <c r="I163" i="25" s="1"/>
  <c r="I150" i="25"/>
  <c r="I152" i="25" s="1"/>
  <c r="E150" i="25"/>
  <c r="E152" i="25" s="1"/>
  <c r="H161" i="25"/>
  <c r="H163" i="25" s="1"/>
  <c r="F150" i="25"/>
  <c r="F152" i="25" s="1"/>
  <c r="E161" i="25"/>
  <c r="E163" i="25" s="1"/>
  <c r="H150" i="25"/>
  <c r="H152" i="25" s="1"/>
  <c r="G161" i="25"/>
  <c r="G163" i="25" s="1"/>
  <c r="E117" i="25"/>
  <c r="E119" i="25" s="1"/>
  <c r="F128" i="25"/>
  <c r="F130" i="25" s="1"/>
  <c r="E128" i="25"/>
  <c r="E130" i="25" s="1"/>
  <c r="F117" i="25"/>
  <c r="F119" i="25" s="1"/>
  <c r="H128" i="25"/>
  <c r="H130" i="25" s="1"/>
  <c r="H117" i="25"/>
  <c r="H119" i="25" s="1"/>
  <c r="G128" i="25"/>
  <c r="G130" i="25" s="1"/>
  <c r="F332" i="25"/>
  <c r="J332" i="25"/>
  <c r="J290" i="25"/>
  <c r="D105" i="25"/>
  <c r="E105" i="25"/>
  <c r="F105" i="25"/>
  <c r="G105" i="25"/>
  <c r="H105" i="25"/>
  <c r="J105" i="25"/>
  <c r="I105" i="25"/>
  <c r="J196" i="25"/>
  <c r="G185" i="25"/>
  <c r="G332" i="25"/>
  <c r="BG21" i="25"/>
  <c r="BF133" i="25"/>
  <c r="AM134" i="25"/>
  <c r="AL135" i="25"/>
  <c r="AM135" i="25" s="1"/>
  <c r="BE134" i="25"/>
  <c r="BE135" i="25" s="1"/>
  <c r="BE137" i="25"/>
  <c r="BD135" i="25"/>
  <c r="D103" i="25"/>
  <c r="BF49" i="25"/>
  <c r="BE166" i="25"/>
  <c r="AJ168" i="25"/>
  <c r="AL167" i="25"/>
  <c r="AM167" i="25" s="1"/>
  <c r="BD170" i="25"/>
  <c r="BD167" i="25"/>
  <c r="BD168" i="25" s="1"/>
  <c r="AJ101" i="25"/>
  <c r="AN166" i="25"/>
  <c r="BH16" i="25"/>
  <c r="BH110" i="25" s="1"/>
  <c r="BG110" i="25"/>
  <c r="BG114" i="25" s="1"/>
  <c r="AD104" i="25"/>
  <c r="F185" i="25"/>
  <c r="J138" i="25"/>
  <c r="L102" i="25"/>
  <c r="M102" i="25" s="1"/>
  <c r="J163" i="25"/>
  <c r="AE100" i="25"/>
  <c r="AF148" i="25"/>
  <c r="AF149" i="25" s="1"/>
  <c r="AD102" i="25"/>
  <c r="AF151" i="25"/>
  <c r="AM203" i="25"/>
  <c r="AN203" i="25"/>
  <c r="AE99" i="25"/>
  <c r="AH72" i="25"/>
  <c r="AG176" i="25"/>
  <c r="AG93" i="25" s="1"/>
  <c r="AH126" i="25"/>
  <c r="AH124" i="25"/>
  <c r="AJ116" i="25"/>
  <c r="AJ118" i="25"/>
  <c r="AH43" i="25"/>
  <c r="AG145" i="25"/>
  <c r="AG148" i="25" s="1"/>
  <c r="AE195" i="25"/>
  <c r="AE193" i="25"/>
  <c r="AG127" i="25"/>
  <c r="AG129" i="25"/>
  <c r="AH46" i="25"/>
  <c r="AG155" i="25"/>
  <c r="BE122" i="25"/>
  <c r="BF18" i="25"/>
  <c r="BE112" i="25"/>
  <c r="BF15" i="25"/>
  <c r="J204" i="25"/>
  <c r="J171" i="25"/>
  <c r="AM200" i="25"/>
  <c r="AN200" i="25"/>
  <c r="BD115" i="25"/>
  <c r="BD113" i="25"/>
  <c r="J152" i="25"/>
  <c r="AJ19" i="25"/>
  <c r="AI123" i="25"/>
  <c r="AH73" i="25"/>
  <c r="AG177" i="25"/>
  <c r="AH47" i="25"/>
  <c r="AG156" i="25"/>
  <c r="AG159" i="25" s="1"/>
  <c r="BD125" i="25"/>
  <c r="J185" i="25"/>
  <c r="AI45" i="25"/>
  <c r="AH144" i="25"/>
  <c r="AF181" i="25"/>
  <c r="AL101" i="25"/>
  <c r="AM101" i="25" s="1"/>
  <c r="BE111" i="25"/>
  <c r="BF17" i="25"/>
  <c r="J130" i="25"/>
  <c r="AG147" i="25"/>
  <c r="AL125" i="25"/>
  <c r="AN111" i="25"/>
  <c r="AL113" i="25"/>
  <c r="BE199" i="25"/>
  <c r="BF77" i="25"/>
  <c r="AF190" i="25"/>
  <c r="AF191" i="25"/>
  <c r="AH192" i="25"/>
  <c r="AN199" i="25"/>
  <c r="AL201" i="25"/>
  <c r="AM201" i="25" s="1"/>
  <c r="AH71" i="25"/>
  <c r="AG178" i="25"/>
  <c r="AF180" i="25"/>
  <c r="AF179" i="25"/>
  <c r="AE160" i="25"/>
  <c r="AE162" i="25"/>
  <c r="AE95" i="25"/>
  <c r="AL115" i="25"/>
  <c r="AF94" i="25"/>
  <c r="AI44" i="25"/>
  <c r="AH143" i="25"/>
  <c r="AE184" i="25"/>
  <c r="AE182" i="25"/>
  <c r="BF114" i="25"/>
  <c r="BD203" i="25"/>
  <c r="BD200" i="25"/>
  <c r="BD96" i="25"/>
  <c r="AH74" i="25"/>
  <c r="AG188" i="25"/>
  <c r="AJ75" i="25"/>
  <c r="AI189" i="25"/>
  <c r="AI192" i="25" s="1"/>
  <c r="AF158" i="25"/>
  <c r="AF157" i="25"/>
  <c r="AJ201" i="25"/>
  <c r="H185" i="25"/>
  <c r="H332" i="25"/>
  <c r="E204" i="25"/>
  <c r="I171" i="25"/>
  <c r="H171" i="25"/>
  <c r="E171" i="25"/>
  <c r="D163" i="25"/>
  <c r="F171" i="25"/>
  <c r="G171" i="25"/>
  <c r="D171" i="25"/>
  <c r="D152" i="25"/>
  <c r="D119" i="25"/>
  <c r="E138" i="25"/>
  <c r="H138" i="25"/>
  <c r="F138" i="25"/>
  <c r="D138" i="25"/>
  <c r="G138" i="25"/>
  <c r="M129" i="25"/>
  <c r="CS97" i="25"/>
  <c r="M104" i="25"/>
  <c r="J102" i="25"/>
  <c r="CS108" i="25"/>
  <c r="M149" i="25"/>
  <c r="K288" i="25"/>
  <c r="J248" i="25"/>
  <c r="K246" i="25"/>
  <c r="E248" i="25"/>
  <c r="H248" i="25"/>
  <c r="I248" i="25"/>
  <c r="I138" i="25"/>
  <c r="F248" i="25"/>
  <c r="D130" i="25"/>
  <c r="I185" i="25"/>
  <c r="I332" i="25"/>
  <c r="K329" i="25"/>
  <c r="D332" i="25"/>
  <c r="E196" i="25"/>
  <c r="E332" i="25"/>
  <c r="G248" i="25"/>
  <c r="G119" i="25"/>
  <c r="K331" i="25"/>
  <c r="K330" i="25"/>
  <c r="D196" i="25"/>
  <c r="I290" i="25"/>
  <c r="K289" i="25"/>
  <c r="H290" i="25"/>
  <c r="E290" i="25"/>
  <c r="K287" i="25"/>
  <c r="D290" i="25"/>
  <c r="F290" i="25"/>
  <c r="G290" i="25"/>
  <c r="K245" i="25"/>
  <c r="D248" i="25"/>
  <c r="K247" i="25"/>
  <c r="M127" i="25"/>
  <c r="M160" i="25"/>
  <c r="M193" i="25"/>
  <c r="M182" i="25"/>
  <c r="M168" i="25"/>
  <c r="I103" i="25" l="1"/>
  <c r="I106" i="25" s="1"/>
  <c r="G103" i="25"/>
  <c r="BI16" i="25"/>
  <c r="BF134" i="25"/>
  <c r="BF135" i="25" s="1"/>
  <c r="BF137" i="25"/>
  <c r="BH21" i="25"/>
  <c r="BG133" i="25"/>
  <c r="F103" i="25"/>
  <c r="F106" i="25" s="1"/>
  <c r="H103" i="25"/>
  <c r="H106" i="25" s="1"/>
  <c r="E103" i="25"/>
  <c r="E106" i="25" s="1"/>
  <c r="J119" i="25"/>
  <c r="J103" i="25"/>
  <c r="J106" i="25" s="1"/>
  <c r="AL168" i="25"/>
  <c r="AM168" i="25" s="1"/>
  <c r="BE167" i="25"/>
  <c r="BE168" i="25" s="1"/>
  <c r="BE170" i="25"/>
  <c r="BG49" i="25"/>
  <c r="BF166" i="25"/>
  <c r="AE104" i="25"/>
  <c r="AF99" i="25"/>
  <c r="AG94" i="25"/>
  <c r="L128" i="25"/>
  <c r="L130" i="25" s="1"/>
  <c r="N130" i="25" s="1"/>
  <c r="AG146" i="25"/>
  <c r="AF100" i="25"/>
  <c r="BD75" i="25"/>
  <c r="AJ189" i="25"/>
  <c r="AH147" i="25"/>
  <c r="AF182" i="25"/>
  <c r="AF184" i="25"/>
  <c r="AF195" i="25"/>
  <c r="AF193" i="25"/>
  <c r="BH114" i="25"/>
  <c r="BF111" i="25"/>
  <c r="BG17" i="25"/>
  <c r="AI47" i="25"/>
  <c r="AH156" i="25"/>
  <c r="BF122" i="25"/>
  <c r="BG18" i="25"/>
  <c r="AL118" i="25"/>
  <c r="AG180" i="25"/>
  <c r="AG98" i="25" s="1"/>
  <c r="AG179" i="25"/>
  <c r="AE97" i="25"/>
  <c r="AF95" i="25"/>
  <c r="AF97" i="25" s="1"/>
  <c r="AF202" i="25" s="1"/>
  <c r="AF162" i="25"/>
  <c r="AF160" i="25"/>
  <c r="AG191" i="25"/>
  <c r="AG190" i="25"/>
  <c r="AJ44" i="25"/>
  <c r="AI143" i="25"/>
  <c r="BG77" i="25"/>
  <c r="BF199" i="25"/>
  <c r="AN125" i="25"/>
  <c r="AM125" i="25"/>
  <c r="BE115" i="25"/>
  <c r="BE113" i="25"/>
  <c r="BD116" i="25"/>
  <c r="BD118" i="25"/>
  <c r="BE125" i="25"/>
  <c r="AH127" i="25"/>
  <c r="AH129" i="25"/>
  <c r="AI72" i="25"/>
  <c r="AH176" i="25"/>
  <c r="AI74" i="25"/>
  <c r="AH188" i="25"/>
  <c r="BD201" i="25"/>
  <c r="BD101" i="25"/>
  <c r="AG181" i="25"/>
  <c r="BE200" i="25"/>
  <c r="BE96" i="25"/>
  <c r="BE203" i="25"/>
  <c r="AF98" i="25"/>
  <c r="AJ45" i="25"/>
  <c r="AI144" i="25"/>
  <c r="AI73" i="25"/>
  <c r="AH177" i="25"/>
  <c r="AI126" i="25"/>
  <c r="AI124" i="25"/>
  <c r="BF112" i="25"/>
  <c r="BG15" i="25"/>
  <c r="AG158" i="25"/>
  <c r="AG157" i="25"/>
  <c r="CS99" i="25"/>
  <c r="E8" i="24"/>
  <c r="AM115" i="25"/>
  <c r="AN115" i="25"/>
  <c r="AI71" i="25"/>
  <c r="AH178" i="25"/>
  <c r="AH181" i="25" s="1"/>
  <c r="BJ16" i="25"/>
  <c r="BI110" i="25"/>
  <c r="AL116" i="25"/>
  <c r="AM116" i="25" s="1"/>
  <c r="BD19" i="25"/>
  <c r="AJ123" i="25"/>
  <c r="AI46" i="25"/>
  <c r="AH155" i="25"/>
  <c r="AI43" i="25"/>
  <c r="AH145" i="25"/>
  <c r="AH146" i="25" s="1"/>
  <c r="L105" i="25"/>
  <c r="L161" i="25"/>
  <c r="N161" i="25" s="1"/>
  <c r="G106" i="25"/>
  <c r="D106" i="25"/>
  <c r="P248" i="25"/>
  <c r="L136" i="25"/>
  <c r="L194" i="25"/>
  <c r="N194" i="25" s="1"/>
  <c r="D204" i="25"/>
  <c r="L202" i="25"/>
  <c r="N202" i="25" s="1"/>
  <c r="P332" i="25"/>
  <c r="L117" i="25"/>
  <c r="N117" i="25" s="1"/>
  <c r="D185" i="25"/>
  <c r="L183" i="25"/>
  <c r="N183" i="25" s="1"/>
  <c r="P290" i="25"/>
  <c r="L150" i="25"/>
  <c r="L169" i="25"/>
  <c r="N169" i="25" s="1"/>
  <c r="BE101" i="25" l="1"/>
  <c r="BG137" i="25"/>
  <c r="BG134" i="25"/>
  <c r="BI21" i="25"/>
  <c r="BH133" i="25"/>
  <c r="CS102" i="25"/>
  <c r="E13" i="24" s="1"/>
  <c r="BF167" i="25"/>
  <c r="BF170" i="25"/>
  <c r="BH49" i="25"/>
  <c r="BG166" i="25"/>
  <c r="BE19" i="25"/>
  <c r="BF19" i="25" s="1"/>
  <c r="BD123" i="25"/>
  <c r="N128" i="25"/>
  <c r="AG149" i="25"/>
  <c r="M128" i="25"/>
  <c r="AG151" i="25"/>
  <c r="AH151" i="25"/>
  <c r="BJ110" i="25"/>
  <c r="CD16" i="25"/>
  <c r="BH15" i="25"/>
  <c r="BG112" i="25"/>
  <c r="AI129" i="25"/>
  <c r="AI127" i="25"/>
  <c r="BH77" i="25"/>
  <c r="BG199" i="25"/>
  <c r="AG193" i="25"/>
  <c r="AG195" i="25"/>
  <c r="AG184" i="25"/>
  <c r="AG182" i="25"/>
  <c r="BG122" i="25"/>
  <c r="BH18" i="25"/>
  <c r="BG111" i="25"/>
  <c r="BH17" i="25"/>
  <c r="AJ43" i="25"/>
  <c r="AI145" i="25"/>
  <c r="AI146" i="25" s="1"/>
  <c r="AJ126" i="25"/>
  <c r="AL126" i="25" s="1"/>
  <c r="AJ124" i="25"/>
  <c r="AL123" i="25"/>
  <c r="B2" i="24"/>
  <c r="B19" i="24" s="1"/>
  <c r="B35" i="24" s="1"/>
  <c r="E10" i="24"/>
  <c r="AH191" i="25"/>
  <c r="AH190" i="25"/>
  <c r="AH180" i="25"/>
  <c r="AH98" i="25" s="1"/>
  <c r="AH179" i="25"/>
  <c r="AH94" i="25"/>
  <c r="AI147" i="25"/>
  <c r="AF102" i="25"/>
  <c r="AF204" i="25"/>
  <c r="BF125" i="25"/>
  <c r="BF115" i="25"/>
  <c r="BF113" i="25"/>
  <c r="AJ192" i="25"/>
  <c r="AL192" i="25" s="1"/>
  <c r="AL189" i="25"/>
  <c r="AN189" i="25" s="1"/>
  <c r="AH158" i="25"/>
  <c r="AH157" i="25"/>
  <c r="BE123" i="25"/>
  <c r="AJ71" i="25"/>
  <c r="AI178" i="25"/>
  <c r="AG162" i="25"/>
  <c r="AG160" i="25"/>
  <c r="AG95" i="25"/>
  <c r="AG97" i="25" s="1"/>
  <c r="AG202" i="25" s="1"/>
  <c r="AG99" i="25"/>
  <c r="BD45" i="25"/>
  <c r="AJ144" i="25"/>
  <c r="BE201" i="25"/>
  <c r="AJ74" i="25"/>
  <c r="AI188" i="25"/>
  <c r="AJ72" i="25"/>
  <c r="AI176" i="25"/>
  <c r="AI93" i="25" s="1"/>
  <c r="AH148" i="25"/>
  <c r="AH99" i="25" s="1"/>
  <c r="BD44" i="25"/>
  <c r="AJ143" i="25"/>
  <c r="AE102" i="25"/>
  <c r="AM118" i="25"/>
  <c r="AN118" i="25"/>
  <c r="AH159" i="25"/>
  <c r="AF104" i="25"/>
  <c r="BD189" i="25"/>
  <c r="BE75" i="25"/>
  <c r="AJ46" i="25"/>
  <c r="AI155" i="25"/>
  <c r="BI114" i="25"/>
  <c r="AG100" i="25"/>
  <c r="AJ73" i="25"/>
  <c r="AI177" i="25"/>
  <c r="BE245" i="25"/>
  <c r="BE116" i="25"/>
  <c r="BE118" i="25"/>
  <c r="BF200" i="25"/>
  <c r="BF96" i="25"/>
  <c r="BF203" i="25"/>
  <c r="BF331" i="25"/>
  <c r="BF201" i="25"/>
  <c r="AJ47" i="25"/>
  <c r="AI156" i="25"/>
  <c r="AI159" i="25" s="1"/>
  <c r="AH93" i="25"/>
  <c r="M105" i="25"/>
  <c r="L163" i="25"/>
  <c r="N163" i="25" s="1"/>
  <c r="O106" i="25"/>
  <c r="M161" i="25"/>
  <c r="M130" i="25"/>
  <c r="L152" i="25"/>
  <c r="N152" i="25" s="1"/>
  <c r="N150" i="25"/>
  <c r="L138" i="25"/>
  <c r="N138" i="25" s="1"/>
  <c r="N136" i="25"/>
  <c r="M136" i="25"/>
  <c r="M117" i="25"/>
  <c r="L119" i="25"/>
  <c r="N119" i="25" s="1"/>
  <c r="M183" i="25"/>
  <c r="L185" i="25"/>
  <c r="N185" i="25" s="1"/>
  <c r="M194" i="25"/>
  <c r="L196" i="25"/>
  <c r="N196" i="25" s="1"/>
  <c r="M202" i="25"/>
  <c r="L204" i="25"/>
  <c r="N204" i="25" s="1"/>
  <c r="M150" i="25"/>
  <c r="M169" i="25"/>
  <c r="L171" i="25"/>
  <c r="N171" i="25" s="1"/>
  <c r="L103" i="25"/>
  <c r="BF75" i="25" l="1"/>
  <c r="BE189" i="25"/>
  <c r="BE192" i="25" s="1"/>
  <c r="BH134" i="25"/>
  <c r="BH135" i="25" s="1"/>
  <c r="BH137" i="25"/>
  <c r="BG135" i="25"/>
  <c r="BJ21" i="25"/>
  <c r="BI133" i="25"/>
  <c r="BF101" i="25"/>
  <c r="BG167" i="25"/>
  <c r="BG168" i="25" s="1"/>
  <c r="BG170" i="25"/>
  <c r="BF168" i="25"/>
  <c r="BI49" i="25"/>
  <c r="BH166" i="25"/>
  <c r="BD126" i="25"/>
  <c r="BD124" i="25"/>
  <c r="AI181" i="25"/>
  <c r="AI151" i="25"/>
  <c r="BD47" i="25"/>
  <c r="AJ156" i="25"/>
  <c r="BD73" i="25"/>
  <c r="AJ177" i="25"/>
  <c r="AI158" i="25"/>
  <c r="AI157" i="25"/>
  <c r="AI191" i="25"/>
  <c r="AI190" i="25"/>
  <c r="BD71" i="25"/>
  <c r="AJ178" i="25"/>
  <c r="AL178" i="25" s="1"/>
  <c r="AN178" i="25" s="1"/>
  <c r="AH160" i="25"/>
  <c r="AH162" i="25"/>
  <c r="AH95" i="25"/>
  <c r="BI17" i="25"/>
  <c r="BH111" i="25"/>
  <c r="CE16" i="25"/>
  <c r="CD110" i="25"/>
  <c r="BD46" i="25"/>
  <c r="AJ155" i="25"/>
  <c r="BD74" i="25"/>
  <c r="AJ188" i="25"/>
  <c r="BD144" i="25"/>
  <c r="BE45" i="25"/>
  <c r="AH100" i="25"/>
  <c r="AH182" i="25"/>
  <c r="AH184" i="25"/>
  <c r="AI94" i="25"/>
  <c r="AN123" i="25"/>
  <c r="AL124" i="25"/>
  <c r="BD43" i="25"/>
  <c r="AJ145" i="25"/>
  <c r="AL145" i="25" s="1"/>
  <c r="AN145" i="25" s="1"/>
  <c r="BG115" i="25"/>
  <c r="BG113" i="25"/>
  <c r="AG104" i="25"/>
  <c r="BJ114" i="25"/>
  <c r="AL144" i="25"/>
  <c r="AN144" i="25" s="1"/>
  <c r="BF189" i="25"/>
  <c r="BF192" i="25" s="1"/>
  <c r="BG75" i="25"/>
  <c r="AL143" i="25"/>
  <c r="AJ147" i="25"/>
  <c r="AI180" i="25"/>
  <c r="AI98" i="25" s="1"/>
  <c r="AI179" i="25"/>
  <c r="BG19" i="25"/>
  <c r="BF123" i="25"/>
  <c r="BF245" i="25"/>
  <c r="BF118" i="25"/>
  <c r="BF116" i="25"/>
  <c r="AI148" i="25"/>
  <c r="AJ127" i="25"/>
  <c r="AJ246" i="25"/>
  <c r="AJ129" i="25"/>
  <c r="AL129" i="25" s="1"/>
  <c r="AL147" i="25"/>
  <c r="BI18" i="25"/>
  <c r="BH122" i="25"/>
  <c r="BG96" i="25"/>
  <c r="BG331" i="25"/>
  <c r="BG203" i="25"/>
  <c r="BG200" i="25"/>
  <c r="AH149" i="25"/>
  <c r="BL110" i="25"/>
  <c r="BD192" i="25"/>
  <c r="BD143" i="25"/>
  <c r="BE44" i="25"/>
  <c r="BD72" i="25"/>
  <c r="AJ176" i="25"/>
  <c r="AJ93" i="25" s="1"/>
  <c r="AG204" i="25"/>
  <c r="AG102" i="25"/>
  <c r="BE126" i="25"/>
  <c r="BE124" i="25"/>
  <c r="AM192" i="25"/>
  <c r="AN192" i="25"/>
  <c r="AH195" i="25"/>
  <c r="AH193" i="25"/>
  <c r="AM126" i="25"/>
  <c r="AN126" i="25"/>
  <c r="BG125" i="25"/>
  <c r="BH199" i="25"/>
  <c r="BI77" i="25"/>
  <c r="BH112" i="25"/>
  <c r="BI15" i="25"/>
  <c r="M163" i="25"/>
  <c r="M103" i="25"/>
  <c r="CS100" i="25"/>
  <c r="E11" i="24" s="1"/>
  <c r="M138" i="25"/>
  <c r="M119" i="25"/>
  <c r="M185" i="25"/>
  <c r="M204" i="25"/>
  <c r="M196" i="25"/>
  <c r="L106" i="25"/>
  <c r="M106" i="25" s="1"/>
  <c r="M171" i="25"/>
  <c r="M152" i="25"/>
  <c r="AI99" i="25" l="1"/>
  <c r="AE245" i="25"/>
  <c r="AF246" i="25"/>
  <c r="AF245" i="25"/>
  <c r="AI245" i="25"/>
  <c r="AI117" i="25" s="1"/>
  <c r="AH245" i="25"/>
  <c r="AG246" i="25"/>
  <c r="AE246" i="25"/>
  <c r="AJ245" i="25"/>
  <c r="AH246" i="25"/>
  <c r="AI246" i="25"/>
  <c r="BI134" i="25"/>
  <c r="BI135" i="25" s="1"/>
  <c r="BI137" i="25"/>
  <c r="CD21" i="25"/>
  <c r="BJ133" i="25"/>
  <c r="BH167" i="25"/>
  <c r="BH170" i="25"/>
  <c r="BJ49" i="25"/>
  <c r="BI166" i="25"/>
  <c r="BD127" i="25"/>
  <c r="BD129" i="25"/>
  <c r="AJ146" i="25"/>
  <c r="AI149" i="25"/>
  <c r="BE246" i="25"/>
  <c r="BE129" i="25"/>
  <c r="BE127" i="25"/>
  <c r="BE72" i="25"/>
  <c r="BD176" i="25"/>
  <c r="BD93" i="25" s="1"/>
  <c r="BG101" i="25"/>
  <c r="AN147" i="25"/>
  <c r="AM147" i="25"/>
  <c r="BH19" i="25"/>
  <c r="BG123" i="25"/>
  <c r="AN129" i="25"/>
  <c r="AM129" i="25"/>
  <c r="BD155" i="25"/>
  <c r="BE46" i="25"/>
  <c r="CD114" i="25"/>
  <c r="AH97" i="25"/>
  <c r="AH202" i="25" s="1"/>
  <c r="AI193" i="25"/>
  <c r="AI195" i="25"/>
  <c r="AI162" i="25"/>
  <c r="AI160" i="25"/>
  <c r="AI95" i="25"/>
  <c r="AI97" i="25" s="1"/>
  <c r="AI202" i="25" s="1"/>
  <c r="BI199" i="25"/>
  <c r="BJ77" i="25"/>
  <c r="BF44" i="25"/>
  <c r="BE143" i="25"/>
  <c r="E14" i="24"/>
  <c r="BH75" i="25"/>
  <c r="BG189" i="25"/>
  <c r="BG192" i="25" s="1"/>
  <c r="BD145" i="25"/>
  <c r="BE43" i="25"/>
  <c r="AL188" i="25"/>
  <c r="AJ191" i="25"/>
  <c r="AL191" i="25" s="1"/>
  <c r="AJ190" i="25"/>
  <c r="CE110" i="25"/>
  <c r="CF16" i="25"/>
  <c r="AH104" i="25"/>
  <c r="BD178" i="25"/>
  <c r="BE71" i="25"/>
  <c r="AI100" i="25"/>
  <c r="AJ159" i="25"/>
  <c r="AL159" i="25" s="1"/>
  <c r="AL156" i="25"/>
  <c r="AN156" i="25" s="1"/>
  <c r="BH331" i="25"/>
  <c r="BH203" i="25"/>
  <c r="BH200" i="25"/>
  <c r="BH96" i="25"/>
  <c r="BD147" i="25"/>
  <c r="BN110" i="25"/>
  <c r="BH125" i="25"/>
  <c r="AI182" i="25"/>
  <c r="AI184" i="25"/>
  <c r="AL93" i="25"/>
  <c r="BL114" i="25"/>
  <c r="BG116" i="25"/>
  <c r="BG118" i="25"/>
  <c r="AF247" i="25"/>
  <c r="AF136" i="25" s="1"/>
  <c r="AN124" i="25"/>
  <c r="AL127" i="25"/>
  <c r="AG245" i="25"/>
  <c r="AG117" i="25" s="1"/>
  <c r="AJ247" i="25"/>
  <c r="AI247" i="25"/>
  <c r="AD247" i="25"/>
  <c r="AD136" i="25" s="1"/>
  <c r="AH247" i="25"/>
  <c r="AH136" i="25" s="1"/>
  <c r="AD245" i="25"/>
  <c r="AD117" i="25" s="1"/>
  <c r="AE247" i="25"/>
  <c r="AE136" i="25" s="1"/>
  <c r="AG247" i="25"/>
  <c r="AD246" i="25"/>
  <c r="AD128" i="25" s="1"/>
  <c r="BD188" i="25"/>
  <c r="BE74" i="25"/>
  <c r="BH115" i="25"/>
  <c r="BH113" i="25"/>
  <c r="AJ94" i="25"/>
  <c r="AL94" i="25" s="1"/>
  <c r="AL177" i="25"/>
  <c r="AN177" i="25" s="1"/>
  <c r="AJ181" i="25"/>
  <c r="AL181" i="25" s="1"/>
  <c r="BE47" i="25"/>
  <c r="BD156" i="25"/>
  <c r="BJ15" i="25"/>
  <c r="BI112" i="25"/>
  <c r="AJ180" i="25"/>
  <c r="AL180" i="25" s="1"/>
  <c r="AJ179" i="25"/>
  <c r="AL176" i="25"/>
  <c r="BG201" i="25"/>
  <c r="BI122" i="25"/>
  <c r="BJ18" i="25"/>
  <c r="BF126" i="25"/>
  <c r="BF124" i="25"/>
  <c r="AN143" i="25"/>
  <c r="AL146" i="25"/>
  <c r="BE144" i="25"/>
  <c r="BF45" i="25"/>
  <c r="AL155" i="25"/>
  <c r="AJ158" i="25"/>
  <c r="AJ157" i="25"/>
  <c r="BJ17" i="25"/>
  <c r="BI111" i="25"/>
  <c r="AJ148" i="25"/>
  <c r="BD177" i="25"/>
  <c r="BE73" i="25"/>
  <c r="CS103" i="25"/>
  <c r="AI136" i="25" l="1"/>
  <c r="AI128" i="25"/>
  <c r="AH128" i="25"/>
  <c r="AH117" i="25"/>
  <c r="AG136" i="25"/>
  <c r="AG138" i="25" s="1"/>
  <c r="AE128" i="25"/>
  <c r="AE130" i="25" s="1"/>
  <c r="AF117" i="25"/>
  <c r="AF119" i="25" s="1"/>
  <c r="AG128" i="25"/>
  <c r="AG130" i="25" s="1"/>
  <c r="AF128" i="25"/>
  <c r="AF130" i="25" s="1"/>
  <c r="AE117" i="25"/>
  <c r="AE119" i="25" s="1"/>
  <c r="AJ287" i="25"/>
  <c r="BH101" i="25"/>
  <c r="AJ151" i="25"/>
  <c r="AL151" i="25" s="1"/>
  <c r="AM151" i="25" s="1"/>
  <c r="BJ134" i="25"/>
  <c r="BJ137" i="25"/>
  <c r="BL137" i="25" s="1"/>
  <c r="BM137" i="25" s="1"/>
  <c r="BL133" i="25"/>
  <c r="CD133" i="25"/>
  <c r="CE21" i="25"/>
  <c r="AJ98" i="25"/>
  <c r="AL98" i="25" s="1"/>
  <c r="AM98" i="25" s="1"/>
  <c r="BI167" i="25"/>
  <c r="BI168" i="25" s="1"/>
  <c r="BI170" i="25"/>
  <c r="BH168" i="25"/>
  <c r="BJ166" i="25"/>
  <c r="CD49" i="25"/>
  <c r="BD181" i="25"/>
  <c r="AJ248" i="25"/>
  <c r="AI104" i="25"/>
  <c r="BH201" i="25"/>
  <c r="AI130" i="25"/>
  <c r="AI102" i="25"/>
  <c r="AI204" i="25"/>
  <c r="AJ160" i="25"/>
  <c r="AJ162" i="25"/>
  <c r="AJ95" i="25"/>
  <c r="AL95" i="25" s="1"/>
  <c r="AL97" i="25" s="1"/>
  <c r="AH105" i="25" s="1"/>
  <c r="AJ184" i="25"/>
  <c r="AL184" i="25" s="1"/>
  <c r="AJ182" i="25"/>
  <c r="BD157" i="25"/>
  <c r="BD159" i="25"/>
  <c r="AK247" i="25"/>
  <c r="AM127" i="25"/>
  <c r="BF71" i="25"/>
  <c r="BE178" i="25"/>
  <c r="CE114" i="25"/>
  <c r="BF43" i="25"/>
  <c r="BE145" i="25"/>
  <c r="BE148" i="25" s="1"/>
  <c r="BE147" i="25"/>
  <c r="BI200" i="25"/>
  <c r="BI201" i="25" s="1"/>
  <c r="BI203" i="25"/>
  <c r="BI331" i="25"/>
  <c r="BI96" i="25"/>
  <c r="BD94" i="25"/>
  <c r="BG126" i="25"/>
  <c r="BG124" i="25"/>
  <c r="BD180" i="25"/>
  <c r="BD179" i="25"/>
  <c r="AL148" i="25"/>
  <c r="AJ99" i="25"/>
  <c r="AL99" i="25" s="1"/>
  <c r="AM99" i="25" s="1"/>
  <c r="AL158" i="25"/>
  <c r="AJ100" i="25"/>
  <c r="AL100" i="25" s="1"/>
  <c r="AM180" i="25"/>
  <c r="AN180" i="25"/>
  <c r="BF47" i="25"/>
  <c r="BE156" i="25"/>
  <c r="BE159" i="25" s="1"/>
  <c r="BF74" i="25"/>
  <c r="BE188" i="25"/>
  <c r="AE248" i="25"/>
  <c r="AI138" i="25"/>
  <c r="AI248" i="25"/>
  <c r="AJ195" i="25"/>
  <c r="AL195" i="25" s="1"/>
  <c r="AJ193" i="25"/>
  <c r="BF143" i="25"/>
  <c r="BG44" i="25"/>
  <c r="AH102" i="25"/>
  <c r="AH204" i="25"/>
  <c r="AH130" i="25"/>
  <c r="AJ149" i="25"/>
  <c r="BH123" i="25"/>
  <c r="BI19" i="25"/>
  <c r="BE176" i="25"/>
  <c r="BF72" i="25"/>
  <c r="BI115" i="25"/>
  <c r="BI113" i="25"/>
  <c r="AN155" i="25"/>
  <c r="AL157" i="25"/>
  <c r="AI288" i="25" s="1"/>
  <c r="BF129" i="25"/>
  <c r="BF127" i="25"/>
  <c r="BF246" i="25"/>
  <c r="BJ122" i="25"/>
  <c r="CD18" i="25"/>
  <c r="AN176" i="25"/>
  <c r="AL179" i="25"/>
  <c r="AN181" i="25"/>
  <c r="AM181" i="25"/>
  <c r="BD190" i="25"/>
  <c r="BD191" i="25"/>
  <c r="AK245" i="25"/>
  <c r="AD248" i="25"/>
  <c r="AF248" i="25"/>
  <c r="BM114" i="25"/>
  <c r="BN114" i="25"/>
  <c r="AN159" i="25"/>
  <c r="AM159" i="25"/>
  <c r="AM191" i="25"/>
  <c r="AN191" i="25"/>
  <c r="BF46" i="25"/>
  <c r="BE155" i="25"/>
  <c r="BD148" i="25"/>
  <c r="BE177" i="25"/>
  <c r="BF73" i="25"/>
  <c r="BJ111" i="25"/>
  <c r="CD17" i="25"/>
  <c r="BF144" i="25"/>
  <c r="BG45" i="25"/>
  <c r="BI125" i="25"/>
  <c r="BJ112" i="25"/>
  <c r="BL112" i="25" s="1"/>
  <c r="BN112" i="25" s="1"/>
  <c r="CD15" i="25"/>
  <c r="BH245" i="25"/>
  <c r="BH118" i="25"/>
  <c r="BH116" i="25"/>
  <c r="AK246" i="25"/>
  <c r="AH138" i="25"/>
  <c r="AH248" i="25"/>
  <c r="AG248" i="25"/>
  <c r="BD146" i="25"/>
  <c r="CF110" i="25"/>
  <c r="CG16" i="25"/>
  <c r="AN188" i="25"/>
  <c r="AL190" i="25"/>
  <c r="AL193" i="25" s="1"/>
  <c r="BH189" i="25"/>
  <c r="BI75" i="25"/>
  <c r="BJ199" i="25"/>
  <c r="BL199" i="25" s="1"/>
  <c r="CD77" i="25"/>
  <c r="BD158" i="25"/>
  <c r="AE2" i="20"/>
  <c r="BE2" i="20" s="1"/>
  <c r="CE2" i="20" s="1"/>
  <c r="J22" i="24"/>
  <c r="J38" i="24" s="1"/>
  <c r="J54" i="24" s="1"/>
  <c r="AE2" i="22"/>
  <c r="BE2" i="22" s="1"/>
  <c r="CE2" i="22" s="1"/>
  <c r="AE2" i="21"/>
  <c r="BE2" i="21" s="1"/>
  <c r="CE2" i="21" s="1"/>
  <c r="I22" i="24"/>
  <c r="I38" i="24" s="1"/>
  <c r="I54" i="24" s="1"/>
  <c r="B25" i="24"/>
  <c r="B41" i="24" s="1"/>
  <c r="B57" i="24" s="1"/>
  <c r="B26" i="24"/>
  <c r="B42" i="24" s="1"/>
  <c r="B58" i="24" s="1"/>
  <c r="B27" i="24"/>
  <c r="B43" i="24" s="1"/>
  <c r="B59" i="24" s="1"/>
  <c r="B28" i="24"/>
  <c r="B44" i="24" s="1"/>
  <c r="B60" i="24" s="1"/>
  <c r="B29" i="24"/>
  <c r="B45" i="24" s="1"/>
  <c r="B61" i="24" s="1"/>
  <c r="B30" i="24"/>
  <c r="B46" i="24" s="1"/>
  <c r="B62" i="24" s="1"/>
  <c r="B24" i="24"/>
  <c r="B40" i="24" s="1"/>
  <c r="B56" i="24" s="1"/>
  <c r="H22" i="24"/>
  <c r="H38" i="24" s="1"/>
  <c r="H54" i="24" s="1"/>
  <c r="CP44" i="22"/>
  <c r="CP43" i="22"/>
  <c r="CP39" i="22"/>
  <c r="J35" i="22"/>
  <c r="I35" i="22"/>
  <c r="H35" i="22"/>
  <c r="G35" i="22"/>
  <c r="F35" i="22"/>
  <c r="E35" i="22"/>
  <c r="D35" i="22"/>
  <c r="J34" i="22"/>
  <c r="I34" i="22"/>
  <c r="H34" i="22"/>
  <c r="G34" i="22"/>
  <c r="F34" i="22"/>
  <c r="E34" i="22"/>
  <c r="D34" i="22"/>
  <c r="J33" i="22"/>
  <c r="I33" i="22"/>
  <c r="I38" i="22" s="1"/>
  <c r="H33" i="22"/>
  <c r="G33" i="22"/>
  <c r="F33" i="22"/>
  <c r="E33" i="22"/>
  <c r="E38" i="22" s="1"/>
  <c r="AG32" i="22"/>
  <c r="J32" i="22"/>
  <c r="I32" i="22"/>
  <c r="I37" i="22" s="1"/>
  <c r="H32" i="22"/>
  <c r="G32" i="22"/>
  <c r="F32" i="22"/>
  <c r="E32" i="22"/>
  <c r="D32" i="22"/>
  <c r="CL29" i="22"/>
  <c r="CB29" i="22"/>
  <c r="BL29" i="22"/>
  <c r="BB29" i="22"/>
  <c r="AL29" i="22"/>
  <c r="AB29" i="22"/>
  <c r="L29" i="22"/>
  <c r="B29" i="22"/>
  <c r="CL28" i="22"/>
  <c r="BL28" i="22"/>
  <c r="AL28" i="22"/>
  <c r="L28" i="22"/>
  <c r="CL27" i="22"/>
  <c r="BL27" i="22"/>
  <c r="AL27" i="22"/>
  <c r="L27" i="22"/>
  <c r="CL24" i="22"/>
  <c r="BL24" i="22"/>
  <c r="AL24" i="22"/>
  <c r="L24" i="22"/>
  <c r="CL23" i="22"/>
  <c r="BL23" i="22"/>
  <c r="AL23" i="22"/>
  <c r="L23" i="22"/>
  <c r="CL22" i="22"/>
  <c r="BL22" i="22"/>
  <c r="AL22" i="22"/>
  <c r="L22" i="22"/>
  <c r="CL20" i="22"/>
  <c r="BL20" i="22"/>
  <c r="AL20" i="22"/>
  <c r="L20" i="22"/>
  <c r="CC19" i="22"/>
  <c r="AC19" i="22"/>
  <c r="BC19" i="22" s="1"/>
  <c r="L17" i="22"/>
  <c r="AL16" i="22"/>
  <c r="BL16" i="22" s="1"/>
  <c r="CL16" i="22" s="1"/>
  <c r="AJ16" i="22"/>
  <c r="BJ16" i="22" s="1"/>
  <c r="CJ16" i="22" s="1"/>
  <c r="AC16" i="22"/>
  <c r="BC16" i="22" s="1"/>
  <c r="CC16" i="22" s="1"/>
  <c r="BJ15" i="22"/>
  <c r="CJ15" i="22" s="1"/>
  <c r="AL15" i="22"/>
  <c r="BL15" i="22" s="1"/>
  <c r="CL15" i="22" s="1"/>
  <c r="AJ15" i="22"/>
  <c r="AC15" i="22"/>
  <c r="BC15" i="22" s="1"/>
  <c r="CC15" i="22" s="1"/>
  <c r="CD14" i="22"/>
  <c r="CD15" i="22" s="1"/>
  <c r="CD16" i="22" s="1"/>
  <c r="BD14" i="22"/>
  <c r="BD15" i="22" s="1"/>
  <c r="BD16" i="22" s="1"/>
  <c r="AL14" i="22"/>
  <c r="BL14" i="22" s="1"/>
  <c r="CL14" i="22" s="1"/>
  <c r="AJ14" i="22"/>
  <c r="BJ14" i="22" s="1"/>
  <c r="CJ14" i="22" s="1"/>
  <c r="AD14" i="22"/>
  <c r="AD15" i="22" s="1"/>
  <c r="AD16" i="22" s="1"/>
  <c r="AC14" i="22"/>
  <c r="BC14" i="22" s="1"/>
  <c r="CC14" i="22" s="1"/>
  <c r="D14" i="22"/>
  <c r="BJ13" i="22"/>
  <c r="CJ13" i="22" s="1"/>
  <c r="AL13" i="22"/>
  <c r="BL13" i="22" s="1"/>
  <c r="CL13" i="22" s="1"/>
  <c r="AJ13" i="22"/>
  <c r="AC13" i="22"/>
  <c r="BC13" i="22" s="1"/>
  <c r="CC13" i="22" s="1"/>
  <c r="CJ12" i="22"/>
  <c r="BJ12" i="22"/>
  <c r="BC12" i="22"/>
  <c r="CC12" i="22" s="1"/>
  <c r="AL12" i="22"/>
  <c r="BL12" i="22" s="1"/>
  <c r="CL12" i="22" s="1"/>
  <c r="AJ12" i="22"/>
  <c r="AC12" i="22"/>
  <c r="BL11" i="22"/>
  <c r="CL11" i="22" s="1"/>
  <c r="AL11" i="22"/>
  <c r="AJ11" i="22"/>
  <c r="BJ11" i="22" s="1"/>
  <c r="CJ11" i="22" s="1"/>
  <c r="AC11" i="22"/>
  <c r="BC11" i="22" s="1"/>
  <c r="CC11" i="22" s="1"/>
  <c r="BL10" i="22"/>
  <c r="CL10" i="22" s="1"/>
  <c r="BJ10" i="22"/>
  <c r="CJ10" i="22" s="1"/>
  <c r="AL10" i="22"/>
  <c r="AJ10" i="22"/>
  <c r="CL9" i="22"/>
  <c r="BL9" i="22"/>
  <c r="AL9" i="22"/>
  <c r="AJ9" i="22"/>
  <c r="BJ9" i="22" s="1"/>
  <c r="CJ9" i="22" s="1"/>
  <c r="AC9" i="22"/>
  <c r="AL8" i="22"/>
  <c r="BL8" i="22" s="1"/>
  <c r="CL8" i="22" s="1"/>
  <c r="AJ8" i="22"/>
  <c r="BJ8" i="22" s="1"/>
  <c r="CJ8" i="22" s="1"/>
  <c r="AC8" i="22"/>
  <c r="BC7" i="22"/>
  <c r="BH33" i="22" s="1"/>
  <c r="AL7" i="22"/>
  <c r="BL7" i="22" s="1"/>
  <c r="CL7" i="22" s="1"/>
  <c r="AJ7" i="22"/>
  <c r="BJ7" i="22" s="1"/>
  <c r="CJ7" i="22" s="1"/>
  <c r="AC7" i="22"/>
  <c r="AI33" i="22" s="1"/>
  <c r="BJ6" i="22"/>
  <c r="CJ6" i="22" s="1"/>
  <c r="AL6" i="22"/>
  <c r="AJ6" i="22"/>
  <c r="AC6" i="22"/>
  <c r="AI32" i="22" s="1"/>
  <c r="CP44" i="21"/>
  <c r="CP43" i="21"/>
  <c r="CP39" i="21"/>
  <c r="AE35" i="21"/>
  <c r="J35" i="21"/>
  <c r="I35" i="21"/>
  <c r="H35" i="21"/>
  <c r="G35" i="21"/>
  <c r="F35" i="21"/>
  <c r="E35" i="21"/>
  <c r="D35" i="21"/>
  <c r="J34" i="21"/>
  <c r="I34" i="21"/>
  <c r="H34" i="21"/>
  <c r="G34" i="21"/>
  <c r="F34" i="21"/>
  <c r="E34" i="21"/>
  <c r="D34" i="21"/>
  <c r="J33" i="21"/>
  <c r="J38" i="21" s="1"/>
  <c r="I33" i="21"/>
  <c r="H33" i="21"/>
  <c r="H38" i="21" s="1"/>
  <c r="G33" i="21"/>
  <c r="F33" i="21"/>
  <c r="F38" i="21" s="1"/>
  <c r="E33" i="21"/>
  <c r="D33" i="21"/>
  <c r="J32" i="21"/>
  <c r="I32" i="21"/>
  <c r="H32" i="21"/>
  <c r="G32" i="21"/>
  <c r="F32" i="21"/>
  <c r="E32" i="21"/>
  <c r="D32" i="21"/>
  <c r="CL29" i="21"/>
  <c r="CB29" i="21"/>
  <c r="BL29" i="21"/>
  <c r="BB29" i="21"/>
  <c r="AL29" i="21"/>
  <c r="AB29" i="21"/>
  <c r="L29" i="21"/>
  <c r="B29" i="21"/>
  <c r="CL28" i="21"/>
  <c r="BL28" i="21"/>
  <c r="AL28" i="21"/>
  <c r="L28" i="21"/>
  <c r="CL27" i="21"/>
  <c r="BL27" i="21"/>
  <c r="AL27" i="21"/>
  <c r="L27" i="21"/>
  <c r="CL24" i="21"/>
  <c r="BL24" i="21"/>
  <c r="AL24" i="21"/>
  <c r="L24" i="21"/>
  <c r="CL23" i="21"/>
  <c r="BL23" i="21"/>
  <c r="AL23" i="21"/>
  <c r="L23" i="21"/>
  <c r="CL22" i="21"/>
  <c r="CL25" i="21" s="1"/>
  <c r="BL22" i="21"/>
  <c r="AL22" i="21"/>
  <c r="L22" i="21"/>
  <c r="CL20" i="21"/>
  <c r="BL20" i="21"/>
  <c r="AL20" i="21"/>
  <c r="L20" i="21"/>
  <c r="AC19" i="21"/>
  <c r="BC19" i="21" s="1"/>
  <c r="CC19" i="21" s="1"/>
  <c r="L17" i="21"/>
  <c r="BJ16" i="21"/>
  <c r="CJ16" i="21" s="1"/>
  <c r="AL16" i="21"/>
  <c r="BL16" i="21" s="1"/>
  <c r="CL16" i="21" s="1"/>
  <c r="AJ16" i="21"/>
  <c r="AC16" i="21"/>
  <c r="BC16" i="21" s="1"/>
  <c r="CC16" i="21" s="1"/>
  <c r="BL15" i="21"/>
  <c r="CL15" i="21" s="1"/>
  <c r="AL15" i="21"/>
  <c r="AJ15" i="21"/>
  <c r="BJ15" i="21" s="1"/>
  <c r="CJ15" i="21" s="1"/>
  <c r="AC15" i="21"/>
  <c r="BC15" i="21" s="1"/>
  <c r="CC15" i="21" s="1"/>
  <c r="CD14" i="21"/>
  <c r="CD15" i="21" s="1"/>
  <c r="CD16" i="21" s="1"/>
  <c r="BD14" i="21"/>
  <c r="BD15" i="21" s="1"/>
  <c r="BD16" i="21" s="1"/>
  <c r="AL14" i="21"/>
  <c r="BL14" i="21" s="1"/>
  <c r="CL14" i="21" s="1"/>
  <c r="AJ14" i="21"/>
  <c r="BJ14" i="21" s="1"/>
  <c r="CJ14" i="21" s="1"/>
  <c r="AD14" i="21"/>
  <c r="AD15" i="21" s="1"/>
  <c r="AD16" i="21" s="1"/>
  <c r="AC14" i="21"/>
  <c r="BC14" i="21" s="1"/>
  <c r="CC14" i="21" s="1"/>
  <c r="D14" i="21"/>
  <c r="D15" i="21" s="1"/>
  <c r="D16" i="21" s="1"/>
  <c r="AL13" i="21"/>
  <c r="BL13" i="21" s="1"/>
  <c r="CL13" i="21" s="1"/>
  <c r="AJ13" i="21"/>
  <c r="BJ13" i="21" s="1"/>
  <c r="CJ13" i="21" s="1"/>
  <c r="AC13" i="21"/>
  <c r="BC13" i="21" s="1"/>
  <c r="CC13" i="21" s="1"/>
  <c r="BJ12" i="21"/>
  <c r="CJ12" i="21" s="1"/>
  <c r="BC12" i="21"/>
  <c r="CC12" i="21" s="1"/>
  <c r="AL12" i="21"/>
  <c r="BL12" i="21" s="1"/>
  <c r="CL12" i="21" s="1"/>
  <c r="AJ12" i="21"/>
  <c r="AC12" i="21"/>
  <c r="BL11" i="21"/>
  <c r="CL11" i="21" s="1"/>
  <c r="AL11" i="21"/>
  <c r="AJ11" i="21"/>
  <c r="BJ11" i="21" s="1"/>
  <c r="CJ11" i="21" s="1"/>
  <c r="AC11" i="21"/>
  <c r="BC11" i="21" s="1"/>
  <c r="CC11" i="21" s="1"/>
  <c r="AL10" i="21"/>
  <c r="BL10" i="21" s="1"/>
  <c r="CL10" i="21" s="1"/>
  <c r="AJ10" i="21"/>
  <c r="BJ10" i="21" s="1"/>
  <c r="CJ10" i="21" s="1"/>
  <c r="CL9" i="21"/>
  <c r="AL9" i="21"/>
  <c r="BL9" i="21" s="1"/>
  <c r="AJ9" i="21"/>
  <c r="BJ9" i="21" s="1"/>
  <c r="CJ9" i="21" s="1"/>
  <c r="AC9" i="21"/>
  <c r="BC9" i="21" s="1"/>
  <c r="BF35" i="21" s="1"/>
  <c r="AL8" i="21"/>
  <c r="BL8" i="21" s="1"/>
  <c r="CL8" i="21" s="1"/>
  <c r="AJ8" i="21"/>
  <c r="BJ8" i="21" s="1"/>
  <c r="CJ8" i="21" s="1"/>
  <c r="AC8" i="21"/>
  <c r="AJ34" i="21" s="1"/>
  <c r="AL7" i="21"/>
  <c r="BL7" i="21" s="1"/>
  <c r="CL7" i="21" s="1"/>
  <c r="AJ7" i="21"/>
  <c r="BJ7" i="21" s="1"/>
  <c r="CJ7" i="21" s="1"/>
  <c r="AC7" i="21"/>
  <c r="AF33" i="21" s="1"/>
  <c r="AL6" i="21"/>
  <c r="BL6" i="21" s="1"/>
  <c r="CL6" i="21" s="1"/>
  <c r="AJ6" i="21"/>
  <c r="BJ6" i="21" s="1"/>
  <c r="CJ6" i="21" s="1"/>
  <c r="AC6" i="21"/>
  <c r="AH32" i="21" s="1"/>
  <c r="CL29" i="20"/>
  <c r="CB29" i="20"/>
  <c r="CL28" i="20"/>
  <c r="CL27" i="20"/>
  <c r="CL24" i="20"/>
  <c r="CL23" i="20"/>
  <c r="CL22" i="20"/>
  <c r="CL20" i="20"/>
  <c r="CD14" i="20"/>
  <c r="CD15" i="20" s="1"/>
  <c r="CD16" i="20" s="1"/>
  <c r="CJ8" i="20"/>
  <c r="BL29" i="20"/>
  <c r="BB29" i="20"/>
  <c r="BL28" i="20"/>
  <c r="BL27" i="20"/>
  <c r="BL24" i="20"/>
  <c r="BL23" i="20"/>
  <c r="BL22" i="20"/>
  <c r="BL20" i="20"/>
  <c r="BL16" i="20"/>
  <c r="CL16" i="20" s="1"/>
  <c r="BJ16" i="20"/>
  <c r="CJ16" i="20" s="1"/>
  <c r="BL14" i="20"/>
  <c r="CL14" i="20" s="1"/>
  <c r="BJ14" i="20"/>
  <c r="CJ14" i="20" s="1"/>
  <c r="BD14" i="20"/>
  <c r="BD15" i="20" s="1"/>
  <c r="BD16" i="20" s="1"/>
  <c r="BJ13" i="20"/>
  <c r="CJ13" i="20" s="1"/>
  <c r="BL12" i="20"/>
  <c r="CL12" i="20" s="1"/>
  <c r="BL11" i="20"/>
  <c r="CL11" i="20" s="1"/>
  <c r="BJ11" i="20"/>
  <c r="CJ11" i="20" s="1"/>
  <c r="BJ8" i="20"/>
  <c r="AC19" i="20"/>
  <c r="BC19" i="20" s="1"/>
  <c r="CC19" i="20" s="1"/>
  <c r="AL9" i="20"/>
  <c r="BL9" i="20" s="1"/>
  <c r="CL9" i="20" s="1"/>
  <c r="AL10" i="20"/>
  <c r="BL10" i="20" s="1"/>
  <c r="CL10" i="20" s="1"/>
  <c r="AL11" i="20"/>
  <c r="AL12" i="20"/>
  <c r="AL13" i="20"/>
  <c r="BL13" i="20" s="1"/>
  <c r="CL13" i="20" s="1"/>
  <c r="AL14" i="20"/>
  <c r="AL15" i="20"/>
  <c r="BL15" i="20" s="1"/>
  <c r="CL15" i="20" s="1"/>
  <c r="AL16" i="20"/>
  <c r="AL8" i="20"/>
  <c r="BL8" i="20" s="1"/>
  <c r="CL8" i="20" s="1"/>
  <c r="AL7" i="20"/>
  <c r="BL7" i="20" s="1"/>
  <c r="CL7" i="20" s="1"/>
  <c r="AL6" i="20"/>
  <c r="BL6" i="20" s="1"/>
  <c r="CL6" i="20" s="1"/>
  <c r="AJ9" i="20"/>
  <c r="BJ9" i="20" s="1"/>
  <c r="CJ9" i="20" s="1"/>
  <c r="AJ10" i="20"/>
  <c r="BJ10" i="20" s="1"/>
  <c r="CJ10" i="20" s="1"/>
  <c r="AJ11" i="20"/>
  <c r="AJ12" i="20"/>
  <c r="BJ12" i="20" s="1"/>
  <c r="CJ12" i="20" s="1"/>
  <c r="AJ13" i="20"/>
  <c r="AJ14" i="20"/>
  <c r="AJ15" i="20"/>
  <c r="BJ15" i="20" s="1"/>
  <c r="CJ15" i="20" s="1"/>
  <c r="AJ16" i="20"/>
  <c r="AJ8" i="20"/>
  <c r="AJ7" i="20"/>
  <c r="BJ7" i="20" s="1"/>
  <c r="CJ7" i="20" s="1"/>
  <c r="AJ6" i="20"/>
  <c r="BJ6" i="20" s="1"/>
  <c r="CJ6" i="20" s="1"/>
  <c r="AC16" i="20"/>
  <c r="BC16" i="20" s="1"/>
  <c r="CC16" i="20" s="1"/>
  <c r="AC15" i="20"/>
  <c r="BC15" i="20" s="1"/>
  <c r="CC15" i="20" s="1"/>
  <c r="AC14" i="20"/>
  <c r="BC14" i="20" s="1"/>
  <c r="CC14" i="20" s="1"/>
  <c r="AC13" i="20"/>
  <c r="BC13" i="20" s="1"/>
  <c r="CC13" i="20" s="1"/>
  <c r="AC12" i="20"/>
  <c r="BC12" i="20" s="1"/>
  <c r="CC12" i="20" s="1"/>
  <c r="AC11" i="20"/>
  <c r="BC11" i="20" s="1"/>
  <c r="CC11" i="20" s="1"/>
  <c r="AC7" i="20"/>
  <c r="AI33" i="20" s="1"/>
  <c r="AC8" i="20"/>
  <c r="AG34" i="20" s="1"/>
  <c r="AC9" i="20"/>
  <c r="AH35" i="20" s="1"/>
  <c r="AC6" i="20"/>
  <c r="AJ32" i="20" s="1"/>
  <c r="AJ33" i="20"/>
  <c r="AL29" i="20"/>
  <c r="AB29" i="20"/>
  <c r="AL28" i="20"/>
  <c r="AL27" i="20"/>
  <c r="AL24" i="20"/>
  <c r="AL23" i="20"/>
  <c r="AL22" i="20"/>
  <c r="AL20" i="20"/>
  <c r="AD14" i="20"/>
  <c r="AD15" i="20" s="1"/>
  <c r="AD16" i="20" s="1"/>
  <c r="L17" i="20"/>
  <c r="J35" i="20"/>
  <c r="J34" i="20"/>
  <c r="J33" i="20"/>
  <c r="J32" i="20"/>
  <c r="I35" i="20"/>
  <c r="I34" i="20"/>
  <c r="I33" i="20"/>
  <c r="I32" i="20"/>
  <c r="H35" i="20"/>
  <c r="H34" i="20"/>
  <c r="H33" i="20"/>
  <c r="H32" i="20"/>
  <c r="G35" i="20"/>
  <c r="G34" i="20"/>
  <c r="G33" i="20"/>
  <c r="G32" i="20"/>
  <c r="F35" i="20"/>
  <c r="F34" i="20"/>
  <c r="F33" i="20"/>
  <c r="F32" i="20"/>
  <c r="E35" i="20"/>
  <c r="E34" i="20"/>
  <c r="E33" i="20"/>
  <c r="E32" i="20"/>
  <c r="D35" i="20"/>
  <c r="D34" i="20"/>
  <c r="D33" i="20"/>
  <c r="D32" i="20"/>
  <c r="CP43" i="20"/>
  <c r="L28" i="20"/>
  <c r="L29" i="20"/>
  <c r="B29" i="20"/>
  <c r="L27" i="20"/>
  <c r="L23" i="20"/>
  <c r="D14" i="20"/>
  <c r="D15" i="20" s="1"/>
  <c r="D16" i="20" s="1"/>
  <c r="AG15" i="19"/>
  <c r="BG15" i="19"/>
  <c r="CG15" i="19"/>
  <c r="DD53" i="19"/>
  <c r="C4" i="19"/>
  <c r="AC4" i="19" s="1"/>
  <c r="BC4" i="19" s="1"/>
  <c r="CC4" i="19" s="1"/>
  <c r="CB87" i="19"/>
  <c r="CB86" i="19"/>
  <c r="CB74" i="19"/>
  <c r="CB73" i="19"/>
  <c r="CB72" i="19"/>
  <c r="CB85" i="19" s="1"/>
  <c r="CL37" i="19"/>
  <c r="CL35" i="19"/>
  <c r="CL34" i="19"/>
  <c r="CL33" i="19"/>
  <c r="CG13" i="19"/>
  <c r="CG10" i="19"/>
  <c r="CG14" i="19" s="1"/>
  <c r="D30" i="19"/>
  <c r="AD30" i="19"/>
  <c r="BB74" i="19"/>
  <c r="BB87" i="19" s="1"/>
  <c r="BB73" i="19"/>
  <c r="BB86" i="19" s="1"/>
  <c r="BB72" i="19"/>
  <c r="BB85" i="19" s="1"/>
  <c r="BL37" i="19"/>
  <c r="BL35" i="19"/>
  <c r="BL34" i="19"/>
  <c r="BL33" i="19"/>
  <c r="BG13" i="19"/>
  <c r="BG10" i="19"/>
  <c r="BG14" i="19" s="1"/>
  <c r="BC9" i="19"/>
  <c r="BC8" i="19"/>
  <c r="CC8" i="19" s="1"/>
  <c r="AI27" i="19"/>
  <c r="BI27" i="19" s="1"/>
  <c r="CI27" i="19" s="1"/>
  <c r="AI24" i="19"/>
  <c r="BI24" i="19" s="1"/>
  <c r="CI24" i="19" s="1"/>
  <c r="AI25" i="19"/>
  <c r="BI25" i="19" s="1"/>
  <c r="CI25" i="19" s="1"/>
  <c r="AI26" i="19"/>
  <c r="BI26" i="19" s="1"/>
  <c r="CI26" i="19" s="1"/>
  <c r="AI23" i="19"/>
  <c r="BI23" i="19" s="1"/>
  <c r="CI23" i="19" s="1"/>
  <c r="AI22" i="19"/>
  <c r="BI22" i="19" s="1"/>
  <c r="CI22" i="19" s="1"/>
  <c r="AI21" i="19"/>
  <c r="BI21" i="19" s="1"/>
  <c r="CI21" i="19" s="1"/>
  <c r="AG78" i="19"/>
  <c r="AG79" i="19"/>
  <c r="AH77" i="19"/>
  <c r="AG59" i="19"/>
  <c r="AI58" i="19"/>
  <c r="AC8" i="19"/>
  <c r="AC27" i="19"/>
  <c r="AC26" i="19"/>
  <c r="AC25" i="19"/>
  <c r="AC24" i="19"/>
  <c r="AC23" i="19"/>
  <c r="AC22" i="19"/>
  <c r="AC21" i="19"/>
  <c r="BC21" i="19" s="1"/>
  <c r="AC19" i="19"/>
  <c r="BC19" i="19" s="1"/>
  <c r="CC19" i="19" s="1"/>
  <c r="AC18" i="19"/>
  <c r="BC18" i="19" s="1"/>
  <c r="CC18" i="19" s="1"/>
  <c r="AC17" i="19"/>
  <c r="AC15" i="19"/>
  <c r="AC14" i="19"/>
  <c r="AC13" i="19"/>
  <c r="AC10" i="19"/>
  <c r="AC11" i="19"/>
  <c r="AC9" i="19"/>
  <c r="AC3" i="19"/>
  <c r="BC3" i="19" s="1"/>
  <c r="CC3" i="19" s="1"/>
  <c r="AI79" i="19"/>
  <c r="AI46" i="19" s="1"/>
  <c r="AH79" i="19"/>
  <c r="AD79" i="19"/>
  <c r="AD46" i="19" s="1"/>
  <c r="AH78" i="19"/>
  <c r="AD78" i="19"/>
  <c r="AI77" i="19"/>
  <c r="AI44" i="19" s="1"/>
  <c r="AD77" i="19"/>
  <c r="AB74" i="19"/>
  <c r="AB87" i="19" s="1"/>
  <c r="AB73" i="19"/>
  <c r="AB86" i="19" s="1"/>
  <c r="AB72" i="19"/>
  <c r="AB85" i="19" s="1"/>
  <c r="AH59" i="19"/>
  <c r="AD59" i="19"/>
  <c r="AJ58" i="19"/>
  <c r="AJ41" i="19" s="1"/>
  <c r="AL37" i="19"/>
  <c r="AL35" i="19"/>
  <c r="AL34" i="19"/>
  <c r="AL33" i="19"/>
  <c r="AG13" i="19"/>
  <c r="AG10" i="19"/>
  <c r="AG14" i="19" s="1"/>
  <c r="AF10" i="19" l="1"/>
  <c r="AI34" i="21"/>
  <c r="BC13" i="19"/>
  <c r="AD13" i="19"/>
  <c r="AF13" i="19"/>
  <c r="BC23" i="19"/>
  <c r="AE23" i="19"/>
  <c r="AD14" i="19"/>
  <c r="AF14" i="19"/>
  <c r="BC24" i="19"/>
  <c r="AE24" i="19"/>
  <c r="BC8" i="21"/>
  <c r="BI34" i="21" s="1"/>
  <c r="BC15" i="19"/>
  <c r="AD15" i="19"/>
  <c r="AF15" i="19"/>
  <c r="BC25" i="19"/>
  <c r="AE25" i="19"/>
  <c r="BC6" i="22"/>
  <c r="AE34" i="21"/>
  <c r="BC22" i="19"/>
  <c r="AD22" i="19"/>
  <c r="BC26" i="19"/>
  <c r="AE26" i="19"/>
  <c r="CC9" i="19"/>
  <c r="AL25" i="22"/>
  <c r="E37" i="22"/>
  <c r="BC27" i="19"/>
  <c r="AF27" i="19"/>
  <c r="BC11" i="19"/>
  <c r="AF11" i="19"/>
  <c r="AF9" i="19"/>
  <c r="AF32" i="22"/>
  <c r="AI161" i="25"/>
  <c r="AI163" i="25" s="1"/>
  <c r="AJ288" i="25"/>
  <c r="AF288" i="25"/>
  <c r="AD105" i="25"/>
  <c r="AE105" i="25"/>
  <c r="AF105" i="25"/>
  <c r="AG105" i="25"/>
  <c r="AI105" i="25"/>
  <c r="AD10" i="19"/>
  <c r="AD9" i="19"/>
  <c r="AJ329" i="25"/>
  <c r="AE329" i="25"/>
  <c r="AF329" i="25"/>
  <c r="AF183" i="25" s="1"/>
  <c r="AF330" i="25"/>
  <c r="AG329" i="25"/>
  <c r="AG183" i="25" s="1"/>
  <c r="AG330" i="25"/>
  <c r="AH330" i="25"/>
  <c r="AH329" i="25"/>
  <c r="AH183" i="25" s="1"/>
  <c r="AI330" i="25"/>
  <c r="AJ330" i="25"/>
  <c r="AG287" i="25"/>
  <c r="AI287" i="25"/>
  <c r="AF287" i="25"/>
  <c r="AH287" i="25"/>
  <c r="AE288" i="25"/>
  <c r="AN151" i="25"/>
  <c r="AH288" i="25"/>
  <c r="AG288" i="25"/>
  <c r="AE287" i="25"/>
  <c r="AG32" i="20"/>
  <c r="AG37" i="20" s="1"/>
  <c r="AG83" i="19"/>
  <c r="H37" i="20"/>
  <c r="AI34" i="20"/>
  <c r="AF33" i="20"/>
  <c r="E37" i="20"/>
  <c r="AF35" i="20"/>
  <c r="AJ35" i="20"/>
  <c r="AI35" i="20"/>
  <c r="AI38" i="20" s="1"/>
  <c r="AE35" i="20"/>
  <c r="AJ34" i="20"/>
  <c r="AJ37" i="20" s="1"/>
  <c r="AD34" i="20"/>
  <c r="AE34" i="20"/>
  <c r="BC7" i="20"/>
  <c r="BJ33" i="20" s="1"/>
  <c r="AG33" i="20"/>
  <c r="AD33" i="20"/>
  <c r="AH33" i="20"/>
  <c r="AH38" i="20" s="1"/>
  <c r="AE33" i="20"/>
  <c r="AE38" i="20" s="1"/>
  <c r="AD32" i="20"/>
  <c r="AH32" i="20"/>
  <c r="BC6" i="20"/>
  <c r="CC6" i="20" s="1"/>
  <c r="CH32" i="20" s="1"/>
  <c r="AE32" i="20"/>
  <c r="AI32" i="20"/>
  <c r="AF32" i="20"/>
  <c r="BE146" i="25"/>
  <c r="BE151" i="25" s="1"/>
  <c r="CD137" i="25"/>
  <c r="CD134" i="25"/>
  <c r="CF21" i="25"/>
  <c r="CE133" i="25"/>
  <c r="BJ135" i="25"/>
  <c r="BL134" i="25"/>
  <c r="BJ289" i="25"/>
  <c r="BJ170" i="25"/>
  <c r="BL170" i="25" s="1"/>
  <c r="BM170" i="25" s="1"/>
  <c r="BJ167" i="25"/>
  <c r="BJ168" i="25" s="1"/>
  <c r="BL166" i="25"/>
  <c r="BL167" i="25"/>
  <c r="CD166" i="25"/>
  <c r="CE49" i="25"/>
  <c r="CH16" i="25"/>
  <c r="CI16" i="25" s="1"/>
  <c r="CG110" i="25"/>
  <c r="CG114" i="25" s="1"/>
  <c r="G38" i="22"/>
  <c r="D38" i="22"/>
  <c r="H38" i="22"/>
  <c r="L35" i="22"/>
  <c r="N35" i="22" s="1"/>
  <c r="L34" i="22"/>
  <c r="N34" i="22" s="1"/>
  <c r="BE33" i="22"/>
  <c r="BF33" i="22"/>
  <c r="AJ33" i="22"/>
  <c r="BJ33" i="22"/>
  <c r="AF33" i="22"/>
  <c r="CC7" i="22"/>
  <c r="CH33" i="22" s="1"/>
  <c r="AG33" i="22"/>
  <c r="BI33" i="22"/>
  <c r="AJ32" i="22"/>
  <c r="D38" i="21"/>
  <c r="I38" i="21"/>
  <c r="F36" i="21"/>
  <c r="G38" i="21"/>
  <c r="BC6" i="21"/>
  <c r="BE32" i="21" s="1"/>
  <c r="AI32" i="21"/>
  <c r="J38" i="20"/>
  <c r="F37" i="20"/>
  <c r="G38" i="20"/>
  <c r="I38" i="20"/>
  <c r="D38" i="20"/>
  <c r="AL17" i="20"/>
  <c r="F38" i="20"/>
  <c r="E38" i="20"/>
  <c r="H38" i="20"/>
  <c r="BC9" i="20"/>
  <c r="BF35" i="20" s="1"/>
  <c r="D37" i="20"/>
  <c r="J37" i="20"/>
  <c r="AF34" i="20"/>
  <c r="BC8" i="20"/>
  <c r="BH34" i="20" s="1"/>
  <c r="G37" i="20"/>
  <c r="I37" i="20"/>
  <c r="AH34" i="20"/>
  <c r="AH37" i="20" s="1"/>
  <c r="BI53" i="19"/>
  <c r="AH53" i="19"/>
  <c r="AD53" i="19"/>
  <c r="AG53" i="19"/>
  <c r="AJ53" i="19"/>
  <c r="AF53" i="19"/>
  <c r="AI53" i="19"/>
  <c r="AE53" i="19"/>
  <c r="CC21" i="19"/>
  <c r="BC17" i="19"/>
  <c r="CC17" i="19" s="1"/>
  <c r="CC15" i="19"/>
  <c r="AH81" i="19"/>
  <c r="BC10" i="19"/>
  <c r="BF9" i="19" s="1"/>
  <c r="BD99" i="25"/>
  <c r="AJ97" i="25"/>
  <c r="AM100" i="25"/>
  <c r="AP248" i="25"/>
  <c r="BH192" i="25"/>
  <c r="CF114" i="25"/>
  <c r="AG119" i="25"/>
  <c r="AD130" i="25"/>
  <c r="CD112" i="25"/>
  <c r="CE15" i="25"/>
  <c r="CD111" i="25"/>
  <c r="CE17" i="25"/>
  <c r="BD193" i="25"/>
  <c r="BD195" i="25"/>
  <c r="AD331" i="25"/>
  <c r="AD202" i="25" s="1"/>
  <c r="AD329" i="25"/>
  <c r="AD183" i="25" s="1"/>
  <c r="AE331" i="25"/>
  <c r="AD330" i="25"/>
  <c r="AD194" i="25" s="1"/>
  <c r="AL182" i="25"/>
  <c r="AE330" i="25"/>
  <c r="AE194" i="25" s="1"/>
  <c r="AI329" i="25"/>
  <c r="AI183" i="25" s="1"/>
  <c r="AD287" i="25"/>
  <c r="AD150" i="25" s="1"/>
  <c r="AL160" i="25"/>
  <c r="BI123" i="25"/>
  <c r="BJ19" i="25"/>
  <c r="AH119" i="25"/>
  <c r="BN199" i="25"/>
  <c r="BE191" i="25"/>
  <c r="BE190" i="25"/>
  <c r="BD184" i="25"/>
  <c r="BD182" i="25"/>
  <c r="BD100" i="25"/>
  <c r="AG289" i="25"/>
  <c r="AG169" i="25" s="1"/>
  <c r="AE289" i="25"/>
  <c r="AE169" i="25" s="1"/>
  <c r="AL162" i="25"/>
  <c r="AJ104" i="25"/>
  <c r="AL104" i="25" s="1"/>
  <c r="AI119" i="25"/>
  <c r="CD199" i="25"/>
  <c r="CE77" i="25"/>
  <c r="AM193" i="25"/>
  <c r="BJ115" i="25"/>
  <c r="BJ113" i="25"/>
  <c r="AD119" i="25"/>
  <c r="BL111" i="25"/>
  <c r="BF176" i="25"/>
  <c r="BG72" i="25"/>
  <c r="BH126" i="25"/>
  <c r="BH124" i="25"/>
  <c r="BG143" i="25"/>
  <c r="BH44" i="25"/>
  <c r="BG74" i="25"/>
  <c r="BF188" i="25"/>
  <c r="AN148" i="25"/>
  <c r="AM148" i="25"/>
  <c r="BG43" i="25"/>
  <c r="BF145" i="25"/>
  <c r="BF148" i="25" s="1"/>
  <c r="BD162" i="25"/>
  <c r="BD160" i="25"/>
  <c r="BD95" i="25"/>
  <c r="BD97" i="25" s="1"/>
  <c r="BD105" i="25" s="1"/>
  <c r="AI289" i="25"/>
  <c r="AI169" i="25" s="1"/>
  <c r="BE94" i="25"/>
  <c r="BJ203" i="25"/>
  <c r="BL203" i="25" s="1"/>
  <c r="BJ331" i="25"/>
  <c r="BJ200" i="25"/>
  <c r="BJ101" i="25" s="1"/>
  <c r="BJ96" i="25"/>
  <c r="BL96" i="25" s="1"/>
  <c r="BD151" i="25"/>
  <c r="BD149" i="25"/>
  <c r="BG144" i="25"/>
  <c r="BH45" i="25"/>
  <c r="BG73" i="25"/>
  <c r="BF177" i="25"/>
  <c r="BE157" i="25"/>
  <c r="BE158" i="25"/>
  <c r="BD98" i="25"/>
  <c r="AF138" i="25"/>
  <c r="CE18" i="25"/>
  <c r="CD122" i="25"/>
  <c r="BI245" i="25"/>
  <c r="BI116" i="25"/>
  <c r="BI118" i="25"/>
  <c r="BE180" i="25"/>
  <c r="BE98" i="25" s="1"/>
  <c r="BE179" i="25"/>
  <c r="BF147" i="25"/>
  <c r="AM195" i="25"/>
  <c r="AN195" i="25"/>
  <c r="BG127" i="25"/>
  <c r="BG129" i="25"/>
  <c r="BG246" i="25"/>
  <c r="BI101" i="25"/>
  <c r="CT98" i="25"/>
  <c r="BF178" i="25"/>
  <c r="BG71" i="25"/>
  <c r="AH289" i="25"/>
  <c r="AH169" i="25" s="1"/>
  <c r="AD288" i="25"/>
  <c r="AD161" i="25" s="1"/>
  <c r="BI189" i="25"/>
  <c r="BI192" i="25" s="1"/>
  <c r="BJ75" i="25"/>
  <c r="BE181" i="25"/>
  <c r="BE99" i="25" s="1"/>
  <c r="BF155" i="25"/>
  <c r="BG46" i="25"/>
  <c r="BJ125" i="25"/>
  <c r="BL122" i="25"/>
  <c r="AL149" i="25"/>
  <c r="AE138" i="25"/>
  <c r="BG47" i="25"/>
  <c r="BF156" i="25"/>
  <c r="BF159" i="25" s="1"/>
  <c r="AN158" i="25"/>
  <c r="AM158" i="25"/>
  <c r="BE93" i="25"/>
  <c r="AD138" i="25"/>
  <c r="AM184" i="25"/>
  <c r="AN184" i="25"/>
  <c r="AD289" i="25"/>
  <c r="AD169" i="25" s="1"/>
  <c r="AF289" i="25"/>
  <c r="AF169" i="25" s="1"/>
  <c r="CT97" i="25"/>
  <c r="AL102" i="25"/>
  <c r="AH82" i="19"/>
  <c r="BC14" i="19"/>
  <c r="E36" i="22"/>
  <c r="BH32" i="22"/>
  <c r="BD32" i="22"/>
  <c r="BG32" i="22"/>
  <c r="BJ32" i="22"/>
  <c r="BF32" i="22"/>
  <c r="AH35" i="22"/>
  <c r="AD35" i="22"/>
  <c r="AF35" i="22"/>
  <c r="AF38" i="22" s="1"/>
  <c r="AG35" i="22"/>
  <c r="AJ35" i="22"/>
  <c r="BI32" i="22"/>
  <c r="CE33" i="22"/>
  <c r="L25" i="22"/>
  <c r="AE35" i="22"/>
  <c r="CC6" i="22"/>
  <c r="AI34" i="22"/>
  <c r="AI36" i="22" s="1"/>
  <c r="AE34" i="22"/>
  <c r="BC8" i="22"/>
  <c r="AH34" i="22"/>
  <c r="AD34" i="22"/>
  <c r="AG34" i="22"/>
  <c r="AG37" i="22" s="1"/>
  <c r="CL25" i="22"/>
  <c r="G36" i="22"/>
  <c r="G37" i="22"/>
  <c r="L32" i="22"/>
  <c r="AF34" i="22"/>
  <c r="AI35" i="22"/>
  <c r="AI38" i="22" s="1"/>
  <c r="AL17" i="22"/>
  <c r="BL6" i="22"/>
  <c r="BC9" i="22"/>
  <c r="D37" i="22"/>
  <c r="D36" i="22"/>
  <c r="H37" i="22"/>
  <c r="H36" i="22"/>
  <c r="BE32" i="22"/>
  <c r="L33" i="22"/>
  <c r="N33" i="22" s="1"/>
  <c r="AJ34" i="22"/>
  <c r="AD32" i="22"/>
  <c r="AH32" i="22"/>
  <c r="AD33" i="22"/>
  <c r="AH33" i="22"/>
  <c r="AH38" i="22" s="1"/>
  <c r="BG33" i="22"/>
  <c r="I36" i="22"/>
  <c r="BL25" i="22"/>
  <c r="F36" i="22"/>
  <c r="F37" i="22"/>
  <c r="J36" i="22"/>
  <c r="J37" i="22"/>
  <c r="AE32" i="22"/>
  <c r="F38" i="22"/>
  <c r="J38" i="22"/>
  <c r="AE33" i="22"/>
  <c r="AE38" i="22" s="1"/>
  <c r="BD33" i="22"/>
  <c r="BJ32" i="21"/>
  <c r="AE32" i="21"/>
  <c r="AE37" i="21" s="1"/>
  <c r="AJ32" i="21"/>
  <c r="H37" i="21"/>
  <c r="AF32" i="21"/>
  <c r="BD32" i="21"/>
  <c r="I36" i="21"/>
  <c r="E37" i="21"/>
  <c r="I37" i="21"/>
  <c r="AG32" i="21"/>
  <c r="F37" i="21"/>
  <c r="F39" i="21" s="1"/>
  <c r="H36" i="21"/>
  <c r="F41" i="21"/>
  <c r="G36" i="21"/>
  <c r="G37" i="21"/>
  <c r="L32" i="21"/>
  <c r="CL17" i="21"/>
  <c r="AH33" i="21"/>
  <c r="AD33" i="21"/>
  <c r="BC7" i="21"/>
  <c r="AI33" i="21"/>
  <c r="BG35" i="21"/>
  <c r="BJ35" i="21"/>
  <c r="BE35" i="21"/>
  <c r="BI35" i="21"/>
  <c r="BD35" i="21"/>
  <c r="D37" i="21"/>
  <c r="D36" i="21"/>
  <c r="AI37" i="21"/>
  <c r="AG33" i="21"/>
  <c r="BH35" i="21"/>
  <c r="BG32" i="21"/>
  <c r="BF32" i="21"/>
  <c r="BG34" i="21"/>
  <c r="CC8" i="21"/>
  <c r="BJ34" i="21"/>
  <c r="BF34" i="21"/>
  <c r="BE34" i="21"/>
  <c r="BE37" i="21" s="1"/>
  <c r="AH35" i="21"/>
  <c r="AD35" i="21"/>
  <c r="AI35" i="21"/>
  <c r="AG35" i="21"/>
  <c r="AL17" i="21"/>
  <c r="BH32" i="21"/>
  <c r="L33" i="21"/>
  <c r="N33" i="21" s="1"/>
  <c r="AJ33" i="21"/>
  <c r="L34" i="21"/>
  <c r="N34" i="21" s="1"/>
  <c r="BD34" i="21"/>
  <c r="BD37" i="21" s="1"/>
  <c r="AF35" i="21"/>
  <c r="AF38" i="21" s="1"/>
  <c r="CC6" i="21"/>
  <c r="AH34" i="21"/>
  <c r="AD34" i="21"/>
  <c r="AG34" i="21"/>
  <c r="CC9" i="21"/>
  <c r="BL17" i="21"/>
  <c r="BL25" i="21"/>
  <c r="J37" i="21"/>
  <c r="J36" i="21"/>
  <c r="BI32" i="21"/>
  <c r="AE33" i="21"/>
  <c r="AE38" i="21" s="1"/>
  <c r="AF34" i="21"/>
  <c r="BH34" i="21"/>
  <c r="E38" i="21"/>
  <c r="L35" i="21"/>
  <c r="N35" i="21" s="1"/>
  <c r="AJ35" i="21"/>
  <c r="L25" i="21"/>
  <c r="AJ37" i="21"/>
  <c r="AH37" i="21"/>
  <c r="AL25" i="21"/>
  <c r="AD32" i="21"/>
  <c r="E36" i="21"/>
  <c r="CL25" i="20"/>
  <c r="CL17" i="20"/>
  <c r="BL25" i="20"/>
  <c r="BL17" i="20"/>
  <c r="AL25" i="20"/>
  <c r="AG35" i="20"/>
  <c r="AJ38" i="20"/>
  <c r="AD35" i="20"/>
  <c r="D36" i="20"/>
  <c r="DA42" i="19"/>
  <c r="BJ79" i="19"/>
  <c r="BJ46" i="19" s="1"/>
  <c r="AE79" i="19"/>
  <c r="AE83" i="19" s="1"/>
  <c r="AJ79" i="19"/>
  <c r="AJ83" i="19" s="1"/>
  <c r="AF79" i="19"/>
  <c r="AF46" i="19" s="1"/>
  <c r="AE78" i="19"/>
  <c r="AE45" i="19" s="1"/>
  <c r="AI78" i="19"/>
  <c r="AI45" i="19" s="1"/>
  <c r="BG78" i="19"/>
  <c r="BG45" i="19" s="1"/>
  <c r="AF78" i="19"/>
  <c r="AJ78" i="19"/>
  <c r="AE77" i="19"/>
  <c r="AJ77" i="19"/>
  <c r="AF77" i="19"/>
  <c r="AG77" i="19"/>
  <c r="AG44" i="19" s="1"/>
  <c r="BF59" i="19"/>
  <c r="BF42" i="19" s="1"/>
  <c r="AF58" i="19"/>
  <c r="AF41" i="19" s="1"/>
  <c r="CI9" i="19"/>
  <c r="CD58" i="19" s="1"/>
  <c r="BE58" i="19"/>
  <c r="BF58" i="19"/>
  <c r="BJ77" i="19"/>
  <c r="BD59" i="19"/>
  <c r="BH78" i="19"/>
  <c r="BH45" i="19" s="1"/>
  <c r="BI78" i="19"/>
  <c r="BI45" i="19" s="1"/>
  <c r="BE79" i="19"/>
  <c r="BE46" i="19" s="1"/>
  <c r="AH83" i="19"/>
  <c r="AD83" i="19"/>
  <c r="AE59" i="19"/>
  <c r="AE62" i="19" s="1"/>
  <c r="AI59" i="19"/>
  <c r="AF59" i="19"/>
  <c r="AJ59" i="19"/>
  <c r="AJ42" i="19" s="1"/>
  <c r="AG58" i="19"/>
  <c r="AG60" i="19" s="1"/>
  <c r="AD58" i="19"/>
  <c r="AD41" i="19" s="1"/>
  <c r="AH58" i="19"/>
  <c r="AH41" i="19" s="1"/>
  <c r="AE58" i="19"/>
  <c r="AH46" i="19"/>
  <c r="AI41" i="19"/>
  <c r="AD42" i="19"/>
  <c r="AG45" i="19"/>
  <c r="AH42" i="19"/>
  <c r="AG42" i="19"/>
  <c r="AI83" i="19"/>
  <c r="AG46" i="19"/>
  <c r="AD82" i="19"/>
  <c r="AD80" i="19"/>
  <c r="AH80" i="19"/>
  <c r="AH44" i="19"/>
  <c r="AD44" i="19"/>
  <c r="AH45" i="19"/>
  <c r="AD45" i="19"/>
  <c r="D58" i="19"/>
  <c r="D41" i="19" s="1"/>
  <c r="J59" i="19"/>
  <c r="J58" i="19"/>
  <c r="J41" i="19" s="1"/>
  <c r="I59" i="19"/>
  <c r="I58" i="19"/>
  <c r="I41" i="19" s="1"/>
  <c r="H59" i="19"/>
  <c r="H42" i="19" s="1"/>
  <c r="H58" i="19"/>
  <c r="H41" i="19" s="1"/>
  <c r="G59" i="19"/>
  <c r="G42" i="19" s="1"/>
  <c r="G58" i="19"/>
  <c r="G41" i="19" s="1"/>
  <c r="F59" i="19"/>
  <c r="F58" i="19"/>
  <c r="F41" i="19" s="1"/>
  <c r="E59" i="19"/>
  <c r="E42" i="19" s="1"/>
  <c r="E58" i="19"/>
  <c r="E41" i="19" s="1"/>
  <c r="D59" i="19"/>
  <c r="D42" i="19" s="1"/>
  <c r="J79" i="19"/>
  <c r="J46" i="19" s="1"/>
  <c r="J78" i="19"/>
  <c r="J45" i="19" s="1"/>
  <c r="J77" i="19"/>
  <c r="J44" i="19" s="1"/>
  <c r="I79" i="19"/>
  <c r="I46" i="19" s="1"/>
  <c r="I78" i="19"/>
  <c r="I45" i="19" s="1"/>
  <c r="I77" i="19"/>
  <c r="I44" i="19" s="1"/>
  <c r="H79" i="19"/>
  <c r="H46" i="19" s="1"/>
  <c r="H78" i="19"/>
  <c r="H45" i="19" s="1"/>
  <c r="H77" i="19"/>
  <c r="H44" i="19" s="1"/>
  <c r="G79" i="19"/>
  <c r="G46" i="19" s="1"/>
  <c r="G78" i="19"/>
  <c r="G45" i="19" s="1"/>
  <c r="G77" i="19"/>
  <c r="G44" i="19" s="1"/>
  <c r="F79" i="19"/>
  <c r="F46" i="19" s="1"/>
  <c r="F78" i="19"/>
  <c r="F45" i="19" s="1"/>
  <c r="F77" i="19"/>
  <c r="F44" i="19" s="1"/>
  <c r="E79" i="19"/>
  <c r="E46" i="19" s="1"/>
  <c r="E78" i="19"/>
  <c r="E45" i="19" s="1"/>
  <c r="E77" i="19"/>
  <c r="D79" i="19"/>
  <c r="D78" i="19"/>
  <c r="D45" i="19" s="1"/>
  <c r="D77" i="19"/>
  <c r="D44" i="19" s="1"/>
  <c r="G13" i="19"/>
  <c r="G10" i="19"/>
  <c r="L34" i="19"/>
  <c r="L35" i="19"/>
  <c r="L37" i="19"/>
  <c r="CC27" i="19" l="1"/>
  <c r="BF27" i="19"/>
  <c r="CC26" i="19"/>
  <c r="BE26" i="19"/>
  <c r="AG41" i="19"/>
  <c r="D43" i="22"/>
  <c r="L43" i="22" s="1"/>
  <c r="CS43" i="22" s="1"/>
  <c r="D40" i="22"/>
  <c r="L40" i="22" s="1"/>
  <c r="CS40" i="22" s="1"/>
  <c r="J11" i="24" s="1"/>
  <c r="D42" i="22"/>
  <c r="AI42" i="22"/>
  <c r="AI43" i="22"/>
  <c r="AI40" i="22"/>
  <c r="CG33" i="22"/>
  <c r="BD14" i="19"/>
  <c r="BF14" i="19"/>
  <c r="BH32" i="20"/>
  <c r="BH37" i="20" s="1"/>
  <c r="BD15" i="19"/>
  <c r="BF15" i="19"/>
  <c r="CC23" i="19"/>
  <c r="BE23" i="19"/>
  <c r="CC22" i="19"/>
  <c r="BD22" i="19"/>
  <c r="BJ53" i="19"/>
  <c r="E42" i="21"/>
  <c r="E43" i="21"/>
  <c r="E40" i="21"/>
  <c r="H41" i="21"/>
  <c r="H43" i="21"/>
  <c r="H40" i="21"/>
  <c r="H42" i="21"/>
  <c r="I41" i="21"/>
  <c r="I42" i="21"/>
  <c r="I43" i="21"/>
  <c r="I40" i="21"/>
  <c r="I42" i="22"/>
  <c r="I43" i="22"/>
  <c r="I40" i="22"/>
  <c r="CD33" i="22"/>
  <c r="AJ105" i="25"/>
  <c r="AL105" i="25" s="1"/>
  <c r="CT102" i="25" s="1"/>
  <c r="AJ202" i="25"/>
  <c r="AJ204" i="25" s="1"/>
  <c r="AJ169" i="25"/>
  <c r="AJ128" i="25"/>
  <c r="AJ136" i="25"/>
  <c r="AJ117" i="25"/>
  <c r="BG53" i="19"/>
  <c r="BD9" i="19"/>
  <c r="CC13" i="19"/>
  <c r="BD13" i="19"/>
  <c r="BF13" i="19"/>
  <c r="D42" i="21"/>
  <c r="D43" i="21"/>
  <c r="D40" i="21"/>
  <c r="F43" i="22"/>
  <c r="F42" i="22"/>
  <c r="F40" i="22"/>
  <c r="CI33" i="22"/>
  <c r="CL33" i="22" s="1"/>
  <c r="CN33" i="22" s="1"/>
  <c r="E39" i="22"/>
  <c r="E43" i="22"/>
  <c r="E40" i="22"/>
  <c r="E42" i="22"/>
  <c r="BD53" i="19"/>
  <c r="AJ38" i="22"/>
  <c r="CC24" i="19"/>
  <c r="CE24" i="19" s="1"/>
  <c r="BE24" i="19"/>
  <c r="CD15" i="19"/>
  <c r="BF53" i="19"/>
  <c r="G43" i="21"/>
  <c r="G40" i="21"/>
  <c r="G42" i="21"/>
  <c r="J42" i="22"/>
  <c r="J43" i="22"/>
  <c r="J40" i="22"/>
  <c r="CF33" i="22"/>
  <c r="CC10" i="19"/>
  <c r="BF10" i="19"/>
  <c r="BD10" i="19"/>
  <c r="BH53" i="19"/>
  <c r="BL53" i="19" s="1"/>
  <c r="F43" i="21"/>
  <c r="F42" i="21"/>
  <c r="F40" i="21"/>
  <c r="AJ194" i="25"/>
  <c r="CC11" i="19"/>
  <c r="BF11" i="19"/>
  <c r="CF9" i="19"/>
  <c r="CD9" i="19"/>
  <c r="CC25" i="19"/>
  <c r="CE25" i="19" s="1"/>
  <c r="BE25" i="19"/>
  <c r="AJ150" i="25"/>
  <c r="CE32" i="20"/>
  <c r="J42" i="21"/>
  <c r="J40" i="21"/>
  <c r="J43" i="21"/>
  <c r="G42" i="22"/>
  <c r="G40" i="22"/>
  <c r="G43" i="22"/>
  <c r="BG32" i="20"/>
  <c r="H42" i="22"/>
  <c r="H43" i="22"/>
  <c r="H40" i="22"/>
  <c r="CJ33" i="22"/>
  <c r="BE53" i="19"/>
  <c r="AJ183" i="25"/>
  <c r="AJ185" i="25" s="1"/>
  <c r="AG194" i="25"/>
  <c r="AG196" i="25" s="1"/>
  <c r="AE183" i="25"/>
  <c r="AE185" i="25" s="1"/>
  <c r="AI194" i="25"/>
  <c r="AI196" i="25" s="1"/>
  <c r="AE202" i="25"/>
  <c r="AE204" i="25" s="1"/>
  <c r="AF194" i="25"/>
  <c r="AF196" i="25" s="1"/>
  <c r="AH194" i="25"/>
  <c r="AH196" i="25" s="1"/>
  <c r="AE150" i="25"/>
  <c r="AE152" i="25" s="1"/>
  <c r="AG161" i="25"/>
  <c r="AG163" i="25" s="1"/>
  <c r="AH161" i="25"/>
  <c r="AH163" i="25" s="1"/>
  <c r="AF150" i="25"/>
  <c r="AF161" i="25"/>
  <c r="AF163" i="25" s="1"/>
  <c r="AE161" i="25"/>
  <c r="AE163" i="25" s="1"/>
  <c r="AG150" i="25"/>
  <c r="AG152" i="25" s="1"/>
  <c r="AH150" i="25"/>
  <c r="AH152" i="25" s="1"/>
  <c r="AI150" i="25"/>
  <c r="AI152" i="25" s="1"/>
  <c r="AJ290" i="25"/>
  <c r="AJ161" i="25"/>
  <c r="BE100" i="25"/>
  <c r="BF181" i="25"/>
  <c r="AJ332" i="25"/>
  <c r="D46" i="19"/>
  <c r="D69" i="19" s="1"/>
  <c r="D83" i="19"/>
  <c r="AF81" i="19"/>
  <c r="AG332" i="25"/>
  <c r="AG185" i="25"/>
  <c r="AH332" i="25"/>
  <c r="AH185" i="25"/>
  <c r="AF185" i="25"/>
  <c r="AF332" i="25"/>
  <c r="BE32" i="20"/>
  <c r="CF32" i="20"/>
  <c r="BI32" i="20"/>
  <c r="CD32" i="20"/>
  <c r="CJ32" i="20"/>
  <c r="BJ32" i="20"/>
  <c r="CG32" i="20"/>
  <c r="AI37" i="20"/>
  <c r="BG33" i="20"/>
  <c r="AF38" i="20"/>
  <c r="BE33" i="20"/>
  <c r="CH110" i="25"/>
  <c r="AF60" i="19"/>
  <c r="AF91" i="19" s="1"/>
  <c r="J62" i="19"/>
  <c r="F62" i="19"/>
  <c r="CD61" i="19"/>
  <c r="AJ61" i="19"/>
  <c r="AE61" i="19"/>
  <c r="AD81" i="19"/>
  <c r="AJ81" i="19"/>
  <c r="AI81" i="19"/>
  <c r="AE81" i="19"/>
  <c r="AI61" i="19"/>
  <c r="AG81" i="19"/>
  <c r="AJ82" i="19"/>
  <c r="AG62" i="19"/>
  <c r="AF82" i="19"/>
  <c r="AG82" i="19"/>
  <c r="AD62" i="19"/>
  <c r="AH62" i="19"/>
  <c r="AI62" i="19"/>
  <c r="E81" i="19"/>
  <c r="BE61" i="19"/>
  <c r="AG38" i="20"/>
  <c r="AJ36" i="20"/>
  <c r="AJ43" i="20" s="1"/>
  <c r="BD35" i="20"/>
  <c r="BE34" i="20"/>
  <c r="BD34" i="20"/>
  <c r="AE36" i="20"/>
  <c r="AE40" i="20" s="1"/>
  <c r="BI33" i="20"/>
  <c r="BD33" i="20"/>
  <c r="BD38" i="20" s="1"/>
  <c r="CC7" i="20"/>
  <c r="CF33" i="20" s="1"/>
  <c r="BF33" i="20"/>
  <c r="BF38" i="20" s="1"/>
  <c r="BH33" i="20"/>
  <c r="AF36" i="20"/>
  <c r="AF42" i="20" s="1"/>
  <c r="AE37" i="20"/>
  <c r="AL33" i="20"/>
  <c r="AN33" i="20" s="1"/>
  <c r="AD38" i="20"/>
  <c r="BJ35" i="20"/>
  <c r="BJ38" i="20" s="1"/>
  <c r="AL35" i="20"/>
  <c r="AN35" i="20" s="1"/>
  <c r="BG35" i="20"/>
  <c r="AD37" i="20"/>
  <c r="AI36" i="20"/>
  <c r="AL32" i="20"/>
  <c r="AN32" i="20" s="1"/>
  <c r="AJ42" i="20"/>
  <c r="D43" i="20"/>
  <c r="D42" i="20"/>
  <c r="D40" i="20"/>
  <c r="BD32" i="20"/>
  <c r="BF32" i="20"/>
  <c r="CI32" i="20"/>
  <c r="AJ163" i="25"/>
  <c r="BE287" i="25"/>
  <c r="BE150" i="25" s="1"/>
  <c r="BE149" i="25"/>
  <c r="CG21" i="25"/>
  <c r="CF133" i="25"/>
  <c r="CD135" i="25"/>
  <c r="BL135" i="25"/>
  <c r="BM135" i="25" s="1"/>
  <c r="BM134" i="25"/>
  <c r="CE134" i="25"/>
  <c r="CE135" i="25" s="1"/>
  <c r="CE137" i="25"/>
  <c r="BF94" i="25"/>
  <c r="CF49" i="25"/>
  <c r="CE166" i="25"/>
  <c r="CD167" i="25"/>
  <c r="CD170" i="25"/>
  <c r="BL168" i="25"/>
  <c r="BM168" i="25" s="1"/>
  <c r="BM167" i="25"/>
  <c r="CT108" i="25"/>
  <c r="AG38" i="22"/>
  <c r="AJ37" i="22"/>
  <c r="L38" i="22"/>
  <c r="M38" i="22" s="1"/>
  <c r="AF36" i="22"/>
  <c r="E41" i="22"/>
  <c r="AL34" i="21"/>
  <c r="AN34" i="21" s="1"/>
  <c r="L38" i="21"/>
  <c r="CS38" i="21" s="1"/>
  <c r="AE36" i="21"/>
  <c r="BJ37" i="21"/>
  <c r="I39" i="21"/>
  <c r="I44" i="21" s="1"/>
  <c r="AH36" i="20"/>
  <c r="AL34" i="20"/>
  <c r="AN34" i="20" s="1"/>
  <c r="AG36" i="20"/>
  <c r="BH35" i="20"/>
  <c r="BE35" i="20"/>
  <c r="BE38" i="20" s="1"/>
  <c r="CC9" i="20"/>
  <c r="BI35" i="20"/>
  <c r="AF37" i="20"/>
  <c r="BI34" i="20"/>
  <c r="BI37" i="20" s="1"/>
  <c r="BG34" i="20"/>
  <c r="CC8" i="20"/>
  <c r="BJ34" i="20"/>
  <c r="BJ37" i="20" s="1"/>
  <c r="BF34" i="20"/>
  <c r="D41" i="20"/>
  <c r="AI80" i="19"/>
  <c r="AI86" i="19" s="1"/>
  <c r="AI82" i="19"/>
  <c r="AJ45" i="19"/>
  <c r="AJ62" i="19"/>
  <c r="AJ60" i="19"/>
  <c r="AJ65" i="19" s="1"/>
  <c r="AE41" i="19"/>
  <c r="AL41" i="19" s="1"/>
  <c r="AD61" i="19"/>
  <c r="CH53" i="19"/>
  <c r="CD53" i="19"/>
  <c r="CG53" i="19"/>
  <c r="CJ53" i="19"/>
  <c r="CF53" i="19"/>
  <c r="CI53" i="19"/>
  <c r="CE53" i="19"/>
  <c r="AJ152" i="25"/>
  <c r="BJ201" i="25"/>
  <c r="BL200" i="25"/>
  <c r="BN200" i="25" s="1"/>
  <c r="AJ102" i="25"/>
  <c r="BL101" i="25"/>
  <c r="BM101" i="25" s="1"/>
  <c r="AJ130" i="25"/>
  <c r="AJ171" i="25"/>
  <c r="BD104" i="25"/>
  <c r="AJ196" i="25"/>
  <c r="CF58" i="19"/>
  <c r="CF41" i="19" s="1"/>
  <c r="BH79" i="19"/>
  <c r="BH46" i="19" s="1"/>
  <c r="BI79" i="19"/>
  <c r="BI46" i="19" s="1"/>
  <c r="BD79" i="19"/>
  <c r="BF79" i="19"/>
  <c r="BF46" i="19" s="1"/>
  <c r="AE44" i="19"/>
  <c r="AG80" i="19"/>
  <c r="BE59" i="19"/>
  <c r="BE42" i="19" s="1"/>
  <c r="BH59" i="19"/>
  <c r="BH42" i="19" s="1"/>
  <c r="BG59" i="19"/>
  <c r="BG42" i="19" s="1"/>
  <c r="BI58" i="19"/>
  <c r="BI61" i="19" s="1"/>
  <c r="CI58" i="19"/>
  <c r="CI61" i="19" s="1"/>
  <c r="AF61" i="19"/>
  <c r="AF48" i="19" s="1"/>
  <c r="BJ58" i="19"/>
  <c r="BJ61" i="19" s="1"/>
  <c r="BD58" i="19"/>
  <c r="BD61" i="19" s="1"/>
  <c r="AE82" i="19"/>
  <c r="AJ80" i="19"/>
  <c r="AJ86" i="19" s="1"/>
  <c r="AE80" i="19"/>
  <c r="AE93" i="19" s="1"/>
  <c r="AE85" i="19" s="1"/>
  <c r="AJ44" i="19"/>
  <c r="AF42" i="19"/>
  <c r="AE42" i="19"/>
  <c r="AD60" i="19"/>
  <c r="AD91" i="19" s="1"/>
  <c r="AH61" i="19"/>
  <c r="AH48" i="19" s="1"/>
  <c r="AM102" i="25"/>
  <c r="AF290" i="25"/>
  <c r="AM149" i="25"/>
  <c r="CH114" i="25"/>
  <c r="BI45" i="25"/>
  <c r="BH144" i="25"/>
  <c r="AI290" i="25"/>
  <c r="BH43" i="25"/>
  <c r="BG145" i="25"/>
  <c r="BG146" i="25" s="1"/>
  <c r="BH143" i="25"/>
  <c r="BI44" i="25"/>
  <c r="BG176" i="25"/>
  <c r="BG93" i="25" s="1"/>
  <c r="BH72" i="25"/>
  <c r="BN111" i="25"/>
  <c r="BL113" i="25"/>
  <c r="BJ245" i="25"/>
  <c r="BJ118" i="25"/>
  <c r="BJ116" i="25"/>
  <c r="AG290" i="25"/>
  <c r="BE193" i="25"/>
  <c r="BE195" i="25"/>
  <c r="AE196" i="25"/>
  <c r="AE332" i="25"/>
  <c r="AK329" i="25"/>
  <c r="AD332" i="25"/>
  <c r="CF15" i="25"/>
  <c r="CE112" i="25"/>
  <c r="AK289" i="25"/>
  <c r="AN136" i="25"/>
  <c r="BG155" i="25"/>
  <c r="BH46" i="25"/>
  <c r="BF99" i="25"/>
  <c r="CJ16" i="25"/>
  <c r="CJ110" i="25" s="1"/>
  <c r="CI110" i="25"/>
  <c r="AK288" i="25"/>
  <c r="E25" i="24"/>
  <c r="BE329" i="25"/>
  <c r="BE182" i="25"/>
  <c r="BE184" i="25"/>
  <c r="BE288" i="25"/>
  <c r="BE161" i="25" s="1"/>
  <c r="BE162" i="25"/>
  <c r="BE160" i="25"/>
  <c r="BE95" i="25"/>
  <c r="BE97" i="25" s="1"/>
  <c r="BM203" i="25"/>
  <c r="BN203" i="25"/>
  <c r="BD102" i="25"/>
  <c r="BF191" i="25"/>
  <c r="BF190" i="25"/>
  <c r="BG147" i="25"/>
  <c r="BF179" i="25"/>
  <c r="BF180" i="25"/>
  <c r="BF98" i="25" s="1"/>
  <c r="CF77" i="25"/>
  <c r="CE199" i="25"/>
  <c r="CT101" i="25"/>
  <c r="E28" i="24" s="1"/>
  <c r="AM104" i="25"/>
  <c r="AM160" i="25"/>
  <c r="AM182" i="25"/>
  <c r="AK331" i="25"/>
  <c r="CF17" i="25"/>
  <c r="CE111" i="25"/>
  <c r="BH47" i="25"/>
  <c r="BG156" i="25"/>
  <c r="BN122" i="25"/>
  <c r="BF157" i="25"/>
  <c r="BF158" i="25"/>
  <c r="BJ189" i="25"/>
  <c r="CD75" i="25"/>
  <c r="AH290" i="25"/>
  <c r="BF93" i="25"/>
  <c r="CD125" i="25"/>
  <c r="BH74" i="25"/>
  <c r="BG188" i="25"/>
  <c r="BH246" i="25"/>
  <c r="BH129" i="25"/>
  <c r="BH127" i="25"/>
  <c r="BL115" i="25"/>
  <c r="CD203" i="25"/>
  <c r="CD200" i="25"/>
  <c r="CD96" i="25"/>
  <c r="AM162" i="25"/>
  <c r="AN162" i="25"/>
  <c r="BJ123" i="25"/>
  <c r="CD19" i="25"/>
  <c r="AK287" i="25"/>
  <c r="AD290" i="25"/>
  <c r="AK330" i="25"/>
  <c r="CD115" i="25"/>
  <c r="CD113" i="25"/>
  <c r="E24" i="24"/>
  <c r="CT99" i="25"/>
  <c r="BG178" i="25"/>
  <c r="BH71" i="25"/>
  <c r="CE122" i="25"/>
  <c r="CF18" i="25"/>
  <c r="BH73" i="25"/>
  <c r="BG177" i="25"/>
  <c r="BF146" i="25"/>
  <c r="AE290" i="25"/>
  <c r="BI126" i="25"/>
  <c r="BI124" i="25"/>
  <c r="AI185" i="25"/>
  <c r="AI332" i="25"/>
  <c r="BL125" i="25"/>
  <c r="CC14" i="19"/>
  <c r="BG82" i="19"/>
  <c r="H39" i="21"/>
  <c r="H44" i="21" s="1"/>
  <c r="L37" i="22"/>
  <c r="CS37" i="22" s="1"/>
  <c r="AI41" i="22"/>
  <c r="L36" i="22"/>
  <c r="N44" i="22" s="1"/>
  <c r="N32" i="22"/>
  <c r="AL34" i="22"/>
  <c r="AN34" i="22" s="1"/>
  <c r="AG36" i="22"/>
  <c r="AF37" i="22"/>
  <c r="J39" i="22"/>
  <c r="J41" i="22"/>
  <c r="AD38" i="22"/>
  <c r="AL38" i="22" s="1"/>
  <c r="AL33" i="22"/>
  <c r="AN33" i="22" s="1"/>
  <c r="AJ36" i="22"/>
  <c r="G41" i="22"/>
  <c r="G39" i="22"/>
  <c r="CG32" i="22"/>
  <c r="CJ32" i="22"/>
  <c r="CF32" i="22"/>
  <c r="CI32" i="22"/>
  <c r="CE32" i="22"/>
  <c r="CH32" i="22"/>
  <c r="CD32" i="22"/>
  <c r="AI37" i="22"/>
  <c r="AI39" i="22" s="1"/>
  <c r="AL35" i="22"/>
  <c r="AN35" i="22" s="1"/>
  <c r="BL33" i="22"/>
  <c r="BN33" i="22" s="1"/>
  <c r="AE36" i="22"/>
  <c r="AE37" i="22"/>
  <c r="F39" i="22"/>
  <c r="F41" i="22"/>
  <c r="AD37" i="22"/>
  <c r="AD36" i="22"/>
  <c r="AL32" i="22"/>
  <c r="N37" i="22"/>
  <c r="BL32" i="22"/>
  <c r="H41" i="22"/>
  <c r="H39" i="22"/>
  <c r="BJ35" i="22"/>
  <c r="BJ38" i="22" s="1"/>
  <c r="BF35" i="22"/>
  <c r="BF38" i="22" s="1"/>
  <c r="BH35" i="22"/>
  <c r="BH38" i="22" s="1"/>
  <c r="BD35" i="22"/>
  <c r="BE35" i="22"/>
  <c r="BE38" i="22" s="1"/>
  <c r="CC9" i="22"/>
  <c r="BI35" i="22"/>
  <c r="BI38" i="22" s="1"/>
  <c r="BG35" i="22"/>
  <c r="BG38" i="22" s="1"/>
  <c r="I39" i="22"/>
  <c r="I41" i="22"/>
  <c r="AH37" i="22"/>
  <c r="AH36" i="22"/>
  <c r="D41" i="22"/>
  <c r="D39" i="22"/>
  <c r="CS46" i="22"/>
  <c r="CL6" i="22"/>
  <c r="CL17" i="22" s="1"/>
  <c r="BL17" i="22"/>
  <c r="BH34" i="22"/>
  <c r="BH37" i="22" s="1"/>
  <c r="BD34" i="22"/>
  <c r="BD37" i="22" s="1"/>
  <c r="BJ34" i="22"/>
  <c r="BJ37" i="22" s="1"/>
  <c r="BG34" i="22"/>
  <c r="BG37" i="22" s="1"/>
  <c r="CC8" i="22"/>
  <c r="BF34" i="22"/>
  <c r="BF37" i="22" s="1"/>
  <c r="BI34" i="22"/>
  <c r="BI37" i="22" s="1"/>
  <c r="BE34" i="22"/>
  <c r="BE37" i="22" s="1"/>
  <c r="AF37" i="21"/>
  <c r="AG37" i="21"/>
  <c r="AI38" i="21"/>
  <c r="AH36" i="21"/>
  <c r="L37" i="21"/>
  <c r="CS37" i="21" s="1"/>
  <c r="N38" i="21"/>
  <c r="E39" i="21"/>
  <c r="E41" i="21"/>
  <c r="BI37" i="21"/>
  <c r="AG38" i="21"/>
  <c r="D41" i="21"/>
  <c r="CS46" i="21"/>
  <c r="D39" i="21"/>
  <c r="L36" i="21"/>
  <c r="N44" i="21" s="1"/>
  <c r="N32" i="21"/>
  <c r="AD37" i="21"/>
  <c r="AL32" i="21"/>
  <c r="AD36" i="21"/>
  <c r="AF36" i="21"/>
  <c r="BL34" i="21"/>
  <c r="BN34" i="21" s="1"/>
  <c r="BH37" i="21"/>
  <c r="BF37" i="21"/>
  <c r="BG33" i="21"/>
  <c r="BG38" i="21" s="1"/>
  <c r="BJ33" i="21"/>
  <c r="BE33" i="21"/>
  <c r="CC7" i="21"/>
  <c r="BI33" i="21"/>
  <c r="BI38" i="21" s="1"/>
  <c r="BH33" i="21"/>
  <c r="BH38" i="21" s="1"/>
  <c r="BF33" i="21"/>
  <c r="BF38" i="21" s="1"/>
  <c r="BD33" i="21"/>
  <c r="BL32" i="21"/>
  <c r="F44" i="21"/>
  <c r="J41" i="21"/>
  <c r="J39" i="21"/>
  <c r="CJ35" i="21"/>
  <c r="CF35" i="21"/>
  <c r="CG35" i="21"/>
  <c r="CE35" i="21"/>
  <c r="CD35" i="21"/>
  <c r="CH35" i="21"/>
  <c r="CI35" i="21"/>
  <c r="CJ32" i="21"/>
  <c r="CF32" i="21"/>
  <c r="CH32" i="21"/>
  <c r="CG32" i="21"/>
  <c r="CE32" i="21"/>
  <c r="CD32" i="21"/>
  <c r="CI32" i="21"/>
  <c r="AL35" i="21"/>
  <c r="AN35" i="21" s="1"/>
  <c r="BG37" i="21"/>
  <c r="AD38" i="21"/>
  <c r="AL33" i="21"/>
  <c r="AN33" i="21" s="1"/>
  <c r="AG36" i="21"/>
  <c r="G39" i="21"/>
  <c r="G41" i="21"/>
  <c r="AI36" i="21"/>
  <c r="AJ38" i="21"/>
  <c r="AJ36" i="21"/>
  <c r="CJ34" i="21"/>
  <c r="CF34" i="21"/>
  <c r="CI34" i="21"/>
  <c r="CE34" i="21"/>
  <c r="CD34" i="21"/>
  <c r="CH34" i="21"/>
  <c r="CG34" i="21"/>
  <c r="BL35" i="21"/>
  <c r="BN35" i="21" s="1"/>
  <c r="AH38" i="21"/>
  <c r="AD36" i="20"/>
  <c r="D39" i="20"/>
  <c r="AL79" i="19"/>
  <c r="AN79" i="19" s="1"/>
  <c r="AJ46" i="19"/>
  <c r="AF83" i="19"/>
  <c r="AL83" i="19" s="1"/>
  <c r="AE46" i="19"/>
  <c r="BG79" i="19"/>
  <c r="CI15" i="19"/>
  <c r="AF80" i="19"/>
  <c r="AF93" i="19" s="1"/>
  <c r="AF85" i="19" s="1"/>
  <c r="AL78" i="19"/>
  <c r="AN78" i="19" s="1"/>
  <c r="CI14" i="19"/>
  <c r="BF78" i="19"/>
  <c r="BE78" i="19"/>
  <c r="AF45" i="19"/>
  <c r="BJ78" i="19"/>
  <c r="BJ45" i="19" s="1"/>
  <c r="BD78" i="19"/>
  <c r="CI13" i="19"/>
  <c r="BG77" i="19"/>
  <c r="BH77" i="19"/>
  <c r="BH81" i="19" s="1"/>
  <c r="BE77" i="19"/>
  <c r="BE81" i="19" s="1"/>
  <c r="BD77" i="19"/>
  <c r="BD81" i="19" s="1"/>
  <c r="BI77" i="19"/>
  <c r="BI81" i="19" s="1"/>
  <c r="AL77" i="19"/>
  <c r="AN77" i="19" s="1"/>
  <c r="AF44" i="19"/>
  <c r="BF77" i="19"/>
  <c r="BF81" i="19" s="1"/>
  <c r="AI60" i="19"/>
  <c r="AI65" i="19" s="1"/>
  <c r="AI42" i="19"/>
  <c r="F42" i="19"/>
  <c r="F69" i="19" s="1"/>
  <c r="BJ59" i="19"/>
  <c r="CI10" i="19"/>
  <c r="BI59" i="19"/>
  <c r="CE58" i="19"/>
  <c r="CJ58" i="19"/>
  <c r="CG58" i="19"/>
  <c r="AH60" i="19"/>
  <c r="AH91" i="19" s="1"/>
  <c r="AH64" i="19" s="1"/>
  <c r="BG58" i="19"/>
  <c r="BG61" i="19" s="1"/>
  <c r="BH58" i="19"/>
  <c r="BH60" i="19" s="1"/>
  <c r="CH58" i="19"/>
  <c r="CH41" i="19" s="1"/>
  <c r="CD41" i="19"/>
  <c r="BJ81" i="19"/>
  <c r="BJ44" i="19"/>
  <c r="BD42" i="19"/>
  <c r="BF60" i="19"/>
  <c r="BF41" i="19"/>
  <c r="BF61" i="19"/>
  <c r="BJ83" i="19"/>
  <c r="BE41" i="19"/>
  <c r="BE83" i="19"/>
  <c r="AL53" i="19"/>
  <c r="AI69" i="19"/>
  <c r="AL59" i="19"/>
  <c r="AN59" i="19" s="1"/>
  <c r="AF62" i="19"/>
  <c r="AG61" i="19"/>
  <c r="AE60" i="19"/>
  <c r="AE65" i="19" s="1"/>
  <c r="AL58" i="19"/>
  <c r="AN58" i="19" s="1"/>
  <c r="AH69" i="19"/>
  <c r="AG91" i="19"/>
  <c r="AG65" i="19"/>
  <c r="AG69" i="19"/>
  <c r="AD86" i="19"/>
  <c r="AD93" i="19"/>
  <c r="AD85" i="19" s="1"/>
  <c r="AH86" i="19"/>
  <c r="AH84" i="19"/>
  <c r="AH93" i="19"/>
  <c r="AH85" i="19" s="1"/>
  <c r="AD69" i="19"/>
  <c r="G69" i="19"/>
  <c r="G70" i="19" s="1"/>
  <c r="H69" i="19"/>
  <c r="H70" i="19" s="1"/>
  <c r="F81" i="19"/>
  <c r="H83" i="19"/>
  <c r="F82" i="19"/>
  <c r="I81" i="19"/>
  <c r="D81" i="19"/>
  <c r="E82" i="19"/>
  <c r="F83" i="19"/>
  <c r="H81" i="19"/>
  <c r="I82" i="19"/>
  <c r="J83" i="19"/>
  <c r="G82" i="19"/>
  <c r="J81" i="19"/>
  <c r="G83" i="19"/>
  <c r="J82" i="19"/>
  <c r="I61" i="19"/>
  <c r="D82" i="19"/>
  <c r="E83" i="19"/>
  <c r="G81" i="19"/>
  <c r="H82" i="19"/>
  <c r="I83" i="19"/>
  <c r="I62" i="19"/>
  <c r="E80" i="19"/>
  <c r="D62" i="19"/>
  <c r="H62" i="19"/>
  <c r="E62" i="19"/>
  <c r="I80" i="19"/>
  <c r="E44" i="19"/>
  <c r="E69" i="19" s="1"/>
  <c r="G62" i="19"/>
  <c r="J42" i="19"/>
  <c r="J69" i="19" s="1"/>
  <c r="J70" i="19" s="1"/>
  <c r="I42" i="19"/>
  <c r="I69" i="19" s="1"/>
  <c r="I70" i="19" s="1"/>
  <c r="D61" i="19"/>
  <c r="G61" i="19"/>
  <c r="J61" i="19"/>
  <c r="G80" i="19"/>
  <c r="E61" i="19"/>
  <c r="F61" i="19"/>
  <c r="H61" i="19"/>
  <c r="D80" i="19"/>
  <c r="D86" i="19" s="1"/>
  <c r="H80" i="19"/>
  <c r="L79" i="19"/>
  <c r="N79" i="19" s="1"/>
  <c r="J80" i="19"/>
  <c r="F80" i="19"/>
  <c r="G14" i="19"/>
  <c r="G15" i="19" s="1"/>
  <c r="DD141" i="22"/>
  <c r="DD138" i="22"/>
  <c r="B74" i="19"/>
  <c r="B87" i="19" s="1"/>
  <c r="B73" i="19"/>
  <c r="B86" i="19" s="1"/>
  <c r="B72" i="19"/>
  <c r="B85" i="19" s="1"/>
  <c r="DD50" i="19"/>
  <c r="L33" i="19"/>
  <c r="AI43" i="21" l="1"/>
  <c r="AI40" i="21"/>
  <c r="AI42" i="21"/>
  <c r="CD13" i="19"/>
  <c r="CF13" i="19"/>
  <c r="AD42" i="21"/>
  <c r="AL42" i="21" s="1"/>
  <c r="CT42" i="21" s="1"/>
  <c r="AD43" i="21"/>
  <c r="AD40" i="21"/>
  <c r="CJ33" i="20"/>
  <c r="AE39" i="21"/>
  <c r="AE42" i="21"/>
  <c r="AE43" i="21"/>
  <c r="AE40" i="21"/>
  <c r="AD43" i="22"/>
  <c r="AL43" i="22" s="1"/>
  <c r="CT43" i="22" s="1"/>
  <c r="AD40" i="22"/>
  <c r="AD42" i="22"/>
  <c r="E44" i="22"/>
  <c r="CF11" i="19"/>
  <c r="CF10" i="19"/>
  <c r="CD10" i="19"/>
  <c r="CD22" i="19"/>
  <c r="AE43" i="22"/>
  <c r="AE40" i="22"/>
  <c r="AE42" i="22"/>
  <c r="BE183" i="25"/>
  <c r="BD83" i="19"/>
  <c r="AF41" i="22"/>
  <c r="AF43" i="22"/>
  <c r="AF40" i="22"/>
  <c r="AF42" i="22"/>
  <c r="L40" i="21"/>
  <c r="CS40" i="21" s="1"/>
  <c r="I11" i="24" s="1"/>
  <c r="CE26" i="19"/>
  <c r="AH42" i="22"/>
  <c r="AH43" i="22"/>
  <c r="AH40" i="22"/>
  <c r="AG40" i="21"/>
  <c r="AG43" i="21"/>
  <c r="AG42" i="21"/>
  <c r="AJ42" i="22"/>
  <c r="AJ43" i="22"/>
  <c r="AJ40" i="22"/>
  <c r="AG40" i="22"/>
  <c r="AG42" i="22"/>
  <c r="AG43" i="22"/>
  <c r="L43" i="21"/>
  <c r="CS43" i="21" s="1"/>
  <c r="CE23" i="19"/>
  <c r="BE105" i="25"/>
  <c r="BE117" i="25"/>
  <c r="BE128" i="25"/>
  <c r="CF15" i="19"/>
  <c r="L42" i="21"/>
  <c r="CS42" i="21" s="1"/>
  <c r="CF27" i="19"/>
  <c r="AH41" i="21"/>
  <c r="AH43" i="21"/>
  <c r="AH40" i="21"/>
  <c r="AH42" i="21"/>
  <c r="AL45" i="19"/>
  <c r="AN45" i="19" s="1"/>
  <c r="AJ43" i="21"/>
  <c r="AJ42" i="21"/>
  <c r="AJ40" i="21"/>
  <c r="AF43" i="21"/>
  <c r="AF40" i="21"/>
  <c r="AF42" i="21"/>
  <c r="CF14" i="19"/>
  <c r="CD14" i="19"/>
  <c r="L42" i="22"/>
  <c r="CS42" i="22" s="1"/>
  <c r="AI39" i="20"/>
  <c r="CL32" i="20"/>
  <c r="AF103" i="25"/>
  <c r="AF106" i="25" s="1"/>
  <c r="AF152" i="25"/>
  <c r="AH103" i="25"/>
  <c r="AH106" i="25" s="1"/>
  <c r="AG103" i="25"/>
  <c r="AG106" i="25" s="1"/>
  <c r="AI93" i="19"/>
  <c r="AI85" i="19" s="1"/>
  <c r="AF65" i="19"/>
  <c r="BD60" i="19"/>
  <c r="AJ48" i="19"/>
  <c r="BI41" i="19"/>
  <c r="AJ138" i="25"/>
  <c r="AL136" i="25"/>
  <c r="BE37" i="20"/>
  <c r="CH33" i="20"/>
  <c r="BI38" i="20"/>
  <c r="BG38" i="20"/>
  <c r="AE39" i="20"/>
  <c r="AE48" i="19"/>
  <c r="CF61" i="19"/>
  <c r="AG63" i="19"/>
  <c r="BE48" i="19"/>
  <c r="AI48" i="19"/>
  <c r="AL81" i="19"/>
  <c r="AM81" i="19" s="1"/>
  <c r="AG84" i="19"/>
  <c r="AD84" i="19"/>
  <c r="AD87" i="19" s="1"/>
  <c r="AD48" i="19"/>
  <c r="BI82" i="19"/>
  <c r="BD62" i="19"/>
  <c r="AL62" i="19"/>
  <c r="AN62" i="19" s="1"/>
  <c r="BH82" i="19"/>
  <c r="BD82" i="19"/>
  <c r="BF62" i="19"/>
  <c r="BF63" i="19" s="1"/>
  <c r="AL82" i="19"/>
  <c r="AN82" i="19" s="1"/>
  <c r="E48" i="19"/>
  <c r="BL33" i="20"/>
  <c r="BN33" i="20" s="1"/>
  <c r="BH38" i="20"/>
  <c r="BF37" i="20"/>
  <c r="AJ39" i="20"/>
  <c r="AJ40" i="20"/>
  <c r="AE43" i="20"/>
  <c r="AJ41" i="20"/>
  <c r="AL38" i="20"/>
  <c r="AN38" i="20" s="1"/>
  <c r="AG39" i="20"/>
  <c r="BE36" i="20"/>
  <c r="BE42" i="20" s="1"/>
  <c r="AE42" i="20"/>
  <c r="AE41" i="20"/>
  <c r="BJ36" i="20"/>
  <c r="BJ43" i="20" s="1"/>
  <c r="BD36" i="20"/>
  <c r="BD40" i="20" s="1"/>
  <c r="CG33" i="20"/>
  <c r="CI33" i="20"/>
  <c r="CE33" i="20"/>
  <c r="CD33" i="20"/>
  <c r="AI92" i="19"/>
  <c r="AI72" i="19" s="1"/>
  <c r="AI43" i="19"/>
  <c r="AI47" i="19" s="1"/>
  <c r="AI70" i="19"/>
  <c r="AI49" i="19" s="1"/>
  <c r="AH43" i="19"/>
  <c r="AH47" i="19" s="1"/>
  <c r="AH70" i="19"/>
  <c r="AH49" i="19" s="1"/>
  <c r="AG43" i="19"/>
  <c r="AG47" i="19" s="1"/>
  <c r="AG70" i="19"/>
  <c r="AG49" i="19" s="1"/>
  <c r="AD43" i="19"/>
  <c r="AD70" i="19"/>
  <c r="J43" i="19"/>
  <c r="J47" i="19" s="1"/>
  <c r="I43" i="19"/>
  <c r="I47" i="19" s="1"/>
  <c r="I71" i="19"/>
  <c r="H43" i="19"/>
  <c r="H47" i="19" s="1"/>
  <c r="G43" i="19"/>
  <c r="G47" i="19" s="1"/>
  <c r="F43" i="19"/>
  <c r="F47" i="19" s="1"/>
  <c r="F70" i="19"/>
  <c r="F71" i="19" s="1"/>
  <c r="E73" i="19"/>
  <c r="E70" i="19"/>
  <c r="E71" i="19" s="1"/>
  <c r="E43" i="19"/>
  <c r="E47" i="19" s="1"/>
  <c r="D73" i="19"/>
  <c r="D70" i="19"/>
  <c r="D49" i="19" s="1"/>
  <c r="D43" i="19"/>
  <c r="BG36" i="20"/>
  <c r="BG42" i="20" s="1"/>
  <c r="BL32" i="20"/>
  <c r="BN32" i="20" s="1"/>
  <c r="AF40" i="20"/>
  <c r="AF43" i="20"/>
  <c r="AF41" i="20"/>
  <c r="AF39" i="20"/>
  <c r="AL37" i="20"/>
  <c r="AM37" i="20" s="1"/>
  <c r="AD40" i="20"/>
  <c r="AD42" i="20"/>
  <c r="AD43" i="20"/>
  <c r="AG41" i="20"/>
  <c r="AG40" i="20"/>
  <c r="AG42" i="20"/>
  <c r="AG43" i="20"/>
  <c r="BF36" i="20"/>
  <c r="BF41" i="20" s="1"/>
  <c r="AI42" i="20"/>
  <c r="AI43" i="20"/>
  <c r="AI40" i="20"/>
  <c r="AI41" i="20"/>
  <c r="AL36" i="20"/>
  <c r="BD37" i="20"/>
  <c r="AH39" i="20"/>
  <c r="AH40" i="20"/>
  <c r="AH42" i="20"/>
  <c r="AH43" i="20"/>
  <c r="AH41" i="20"/>
  <c r="AE103" i="25"/>
  <c r="AE106" i="25" s="1"/>
  <c r="CF137" i="25"/>
  <c r="CF134" i="25"/>
  <c r="CF135" i="25" s="1"/>
  <c r="CH21" i="25"/>
  <c r="CG133" i="25"/>
  <c r="AD103" i="25"/>
  <c r="AI103" i="25"/>
  <c r="AI106" i="25" s="1"/>
  <c r="AJ103" i="25"/>
  <c r="AJ106" i="25" s="1"/>
  <c r="CG49" i="25"/>
  <c r="CF166" i="25"/>
  <c r="CD168" i="25"/>
  <c r="CE167" i="25"/>
  <c r="CE168" i="25" s="1"/>
  <c r="CE170" i="25"/>
  <c r="CE19" i="25"/>
  <c r="CF19" i="25" s="1"/>
  <c r="CD123" i="25"/>
  <c r="AF39" i="22"/>
  <c r="AF44" i="22" s="1"/>
  <c r="N38" i="22"/>
  <c r="CS38" i="22"/>
  <c r="BJ36" i="22"/>
  <c r="BE36" i="22"/>
  <c r="BH36" i="22"/>
  <c r="BH41" i="22" s="1"/>
  <c r="J13" i="24"/>
  <c r="J9" i="24"/>
  <c r="AI44" i="22"/>
  <c r="H44" i="22"/>
  <c r="AE41" i="21"/>
  <c r="AE44" i="21" s="1"/>
  <c r="M38" i="21"/>
  <c r="M37" i="21"/>
  <c r="N37" i="21"/>
  <c r="I9" i="24"/>
  <c r="D44" i="21"/>
  <c r="BH36" i="20"/>
  <c r="BH42" i="20" s="1"/>
  <c r="BG37" i="20"/>
  <c r="BJ42" i="20"/>
  <c r="BL35" i="20"/>
  <c r="BN35" i="20" s="1"/>
  <c r="CT46" i="20"/>
  <c r="BI36" i="20"/>
  <c r="CH35" i="20"/>
  <c r="CE35" i="20"/>
  <c r="CI35" i="20"/>
  <c r="CF35" i="20"/>
  <c r="CF38" i="20" s="1"/>
  <c r="CD35" i="20"/>
  <c r="CJ35" i="20"/>
  <c r="CJ38" i="20" s="1"/>
  <c r="CG35" i="20"/>
  <c r="BL34" i="20"/>
  <c r="BN34" i="20" s="1"/>
  <c r="AD39" i="20"/>
  <c r="CI34" i="20"/>
  <c r="CJ34" i="20"/>
  <c r="CG34" i="20"/>
  <c r="CF34" i="20"/>
  <c r="CD34" i="20"/>
  <c r="CE34" i="20"/>
  <c r="CE37" i="20" s="1"/>
  <c r="CH34" i="20"/>
  <c r="CH37" i="20" s="1"/>
  <c r="D44" i="20"/>
  <c r="AD41" i="20"/>
  <c r="BJ41" i="19"/>
  <c r="AI84" i="19"/>
  <c r="AI87" i="19" s="1"/>
  <c r="AF69" i="19"/>
  <c r="AJ91" i="19"/>
  <c r="AJ64" i="19" s="1"/>
  <c r="AJ63" i="19"/>
  <c r="AL46" i="19"/>
  <c r="AN46" i="19" s="1"/>
  <c r="AG93" i="19"/>
  <c r="AG85" i="19" s="1"/>
  <c r="AL44" i="19"/>
  <c r="AN44" i="19" s="1"/>
  <c r="AE86" i="19"/>
  <c r="AD63" i="19"/>
  <c r="CL53" i="19"/>
  <c r="BL201" i="25"/>
  <c r="BM201" i="25" s="1"/>
  <c r="BM200" i="25"/>
  <c r="BG181" i="25"/>
  <c r="AL128" i="25"/>
  <c r="AL130" i="25" s="1"/>
  <c r="AL117" i="25"/>
  <c r="AM117" i="25" s="1"/>
  <c r="AJ119" i="25"/>
  <c r="BI83" i="19"/>
  <c r="CI41" i="19"/>
  <c r="BH41" i="19"/>
  <c r="BD45" i="19"/>
  <c r="BD46" i="19"/>
  <c r="BH83" i="19"/>
  <c r="BF83" i="19"/>
  <c r="BD80" i="19"/>
  <c r="BD86" i="19" s="1"/>
  <c r="BI80" i="19"/>
  <c r="BF48" i="19"/>
  <c r="BD44" i="19"/>
  <c r="BG60" i="19"/>
  <c r="BG62" i="19"/>
  <c r="BH61" i="19"/>
  <c r="BL61" i="19" s="1"/>
  <c r="AG86" i="19"/>
  <c r="AE84" i="19"/>
  <c r="AE69" i="19"/>
  <c r="BI44" i="19"/>
  <c r="BD48" i="19"/>
  <c r="BE60" i="19"/>
  <c r="AL42" i="19"/>
  <c r="AN42" i="19" s="1"/>
  <c r="BH62" i="19"/>
  <c r="BE62" i="19"/>
  <c r="BI48" i="19"/>
  <c r="AG48" i="19"/>
  <c r="AI91" i="19"/>
  <c r="AI64" i="19" s="1"/>
  <c r="BD41" i="19"/>
  <c r="BI60" i="19"/>
  <c r="BL58" i="19"/>
  <c r="BN58" i="19" s="1"/>
  <c r="AJ84" i="19"/>
  <c r="AJ93" i="19"/>
  <c r="AJ85" i="19" s="1"/>
  <c r="AD65" i="19"/>
  <c r="AI63" i="19"/>
  <c r="AH63" i="19"/>
  <c r="BE102" i="25"/>
  <c r="BE130" i="25"/>
  <c r="BE152" i="25"/>
  <c r="CE125" i="25"/>
  <c r="BI71" i="25"/>
  <c r="BH178" i="25"/>
  <c r="AD196" i="25"/>
  <c r="AL194" i="25"/>
  <c r="BM115" i="25"/>
  <c r="BN115" i="25"/>
  <c r="CE75" i="25"/>
  <c r="CD189" i="25"/>
  <c r="BF160" i="25"/>
  <c r="BF288" i="25"/>
  <c r="BF161" i="25" s="1"/>
  <c r="BF162" i="25"/>
  <c r="BF95" i="25"/>
  <c r="BF97" i="25" s="1"/>
  <c r="BH156" i="25"/>
  <c r="BH159" i="25" s="1"/>
  <c r="BI47" i="25"/>
  <c r="CE115" i="25"/>
  <c r="CE113" i="25"/>
  <c r="CE203" i="25"/>
  <c r="CE96" i="25"/>
  <c r="CE200" i="25"/>
  <c r="BF193" i="25"/>
  <c r="BF330" i="25"/>
  <c r="BF194" i="25" s="1"/>
  <c r="BF195" i="25"/>
  <c r="BE185" i="25"/>
  <c r="AD163" i="25"/>
  <c r="AL161" i="25"/>
  <c r="BI46" i="25"/>
  <c r="BH155" i="25"/>
  <c r="CG15" i="25"/>
  <c r="CF112" i="25"/>
  <c r="BH147" i="25"/>
  <c r="BJ45" i="25"/>
  <c r="BI144" i="25"/>
  <c r="BE104" i="25"/>
  <c r="BF151" i="25"/>
  <c r="BF287" i="25"/>
  <c r="BF150" i="25" s="1"/>
  <c r="BF149" i="25"/>
  <c r="BH177" i="25"/>
  <c r="BI73" i="25"/>
  <c r="E26" i="24"/>
  <c r="AP290" i="25"/>
  <c r="BJ126" i="25"/>
  <c r="BL123" i="25"/>
  <c r="BJ124" i="25"/>
  <c r="CD201" i="25"/>
  <c r="CD101" i="25"/>
  <c r="BG191" i="25"/>
  <c r="BG190" i="25"/>
  <c r="BJ192" i="25"/>
  <c r="BL192" i="25" s="1"/>
  <c r="BL189" i="25"/>
  <c r="BN189" i="25" s="1"/>
  <c r="CG17" i="25"/>
  <c r="CF111" i="25"/>
  <c r="CG77" i="25"/>
  <c r="CF199" i="25"/>
  <c r="BG151" i="25"/>
  <c r="BG287" i="25"/>
  <c r="CI114" i="25"/>
  <c r="BG157" i="25"/>
  <c r="BG158" i="25"/>
  <c r="BL118" i="25"/>
  <c r="BH176" i="25"/>
  <c r="BI72" i="25"/>
  <c r="BG94" i="25"/>
  <c r="AI171" i="25"/>
  <c r="CL110" i="25"/>
  <c r="BM125" i="25"/>
  <c r="BN125" i="25"/>
  <c r="BI127" i="25"/>
  <c r="BI246" i="25"/>
  <c r="BI129" i="25"/>
  <c r="BH188" i="25"/>
  <c r="BI74" i="25"/>
  <c r="E29" i="24"/>
  <c r="AM105" i="25"/>
  <c r="CJ114" i="25"/>
  <c r="AN138" i="25"/>
  <c r="AD171" i="25"/>
  <c r="AL169" i="25"/>
  <c r="AD185" i="25"/>
  <c r="AL183" i="25"/>
  <c r="BG180" i="25"/>
  <c r="BG98" i="25" s="1"/>
  <c r="BG179" i="25"/>
  <c r="BH145" i="25"/>
  <c r="BH148" i="25" s="1"/>
  <c r="BI43" i="25"/>
  <c r="AF171" i="25"/>
  <c r="AE171" i="25"/>
  <c r="CG18" i="25"/>
  <c r="CF122" i="25"/>
  <c r="CD118" i="25"/>
  <c r="CD116" i="25"/>
  <c r="AD152" i="25"/>
  <c r="AL150" i="25"/>
  <c r="AH171" i="25"/>
  <c r="BF100" i="25"/>
  <c r="BG159" i="25"/>
  <c r="AD204" i="25"/>
  <c r="AL202" i="25"/>
  <c r="BF329" i="25"/>
  <c r="BF183" i="25" s="1"/>
  <c r="BF182" i="25"/>
  <c r="BF184" i="25"/>
  <c r="BG148" i="25"/>
  <c r="BE163" i="25"/>
  <c r="AP332" i="25"/>
  <c r="AG171" i="25"/>
  <c r="BL116" i="25"/>
  <c r="BI143" i="25"/>
  <c r="BJ44" i="25"/>
  <c r="AH39" i="21"/>
  <c r="AH44" i="21" s="1"/>
  <c r="E44" i="21"/>
  <c r="M37" i="22"/>
  <c r="M43" i="22"/>
  <c r="G44" i="22"/>
  <c r="D44" i="22"/>
  <c r="BL37" i="22"/>
  <c r="AD39" i="22"/>
  <c r="CT46" i="22"/>
  <c r="AD41" i="22"/>
  <c r="AG41" i="22"/>
  <c r="AG39" i="22"/>
  <c r="BD36" i="22"/>
  <c r="AL37" i="22"/>
  <c r="AE39" i="22"/>
  <c r="AE41" i="22"/>
  <c r="AN38" i="22"/>
  <c r="AM38" i="22"/>
  <c r="CT38" i="22"/>
  <c r="J44" i="22"/>
  <c r="BG36" i="22"/>
  <c r="L41" i="22"/>
  <c r="I44" i="22"/>
  <c r="BF36" i="22"/>
  <c r="CI35" i="22"/>
  <c r="CI38" i="22" s="1"/>
  <c r="CE35" i="22"/>
  <c r="CE38" i="22" s="1"/>
  <c r="CG35" i="22"/>
  <c r="CG38" i="22" s="1"/>
  <c r="CD35" i="22"/>
  <c r="CH35" i="22"/>
  <c r="CH38" i="22" s="1"/>
  <c r="CJ35" i="22"/>
  <c r="CJ38" i="22" s="1"/>
  <c r="CF35" i="22"/>
  <c r="CF38" i="22" s="1"/>
  <c r="CL32" i="22"/>
  <c r="BL34" i="22"/>
  <c r="BN34" i="22" s="1"/>
  <c r="BL35" i="22"/>
  <c r="BN35" i="22" s="1"/>
  <c r="BN32" i="22"/>
  <c r="CG34" i="22"/>
  <c r="CG37" i="22" s="1"/>
  <c r="CI34" i="22"/>
  <c r="CE34" i="22"/>
  <c r="CE36" i="22" s="1"/>
  <c r="CJ34" i="22"/>
  <c r="CJ37" i="22" s="1"/>
  <c r="CF34" i="22"/>
  <c r="CF37" i="22" s="1"/>
  <c r="CH34" i="22"/>
  <c r="CH37" i="22" s="1"/>
  <c r="CD34" i="22"/>
  <c r="CD37" i="22" s="1"/>
  <c r="BE41" i="22"/>
  <c r="BI36" i="22"/>
  <c r="AH39" i="22"/>
  <c r="AH41" i="22"/>
  <c r="AL36" i="22"/>
  <c r="AN44" i="22" s="1"/>
  <c r="AN32" i="22"/>
  <c r="F44" i="22"/>
  <c r="BD38" i="22"/>
  <c r="BL38" i="22" s="1"/>
  <c r="AJ41" i="22"/>
  <c r="AJ39" i="22"/>
  <c r="CS36" i="22"/>
  <c r="J8" i="24" s="1"/>
  <c r="L39" i="22"/>
  <c r="M40" i="22"/>
  <c r="M42" i="22"/>
  <c r="BL37" i="21"/>
  <c r="BM37" i="21" s="1"/>
  <c r="BF36" i="21"/>
  <c r="BG36" i="21"/>
  <c r="J44" i="21"/>
  <c r="CL34" i="21"/>
  <c r="CN34" i="21" s="1"/>
  <c r="AL37" i="21"/>
  <c r="CT37" i="21" s="1"/>
  <c r="AG41" i="21"/>
  <c r="AG39" i="21"/>
  <c r="CI37" i="21"/>
  <c r="CH37" i="21"/>
  <c r="BJ38" i="21"/>
  <c r="BJ36" i="21"/>
  <c r="AL36" i="21"/>
  <c r="AN44" i="21" s="1"/>
  <c r="AN32" i="21"/>
  <c r="AJ39" i="21"/>
  <c r="AJ41" i="21"/>
  <c r="CD37" i="21"/>
  <c r="CL32" i="21"/>
  <c r="CF37" i="21"/>
  <c r="CL35" i="21"/>
  <c r="CN35" i="21" s="1"/>
  <c r="BN32" i="21"/>
  <c r="BI36" i="21"/>
  <c r="AL38" i="21"/>
  <c r="CE37" i="21"/>
  <c r="CJ37" i="21"/>
  <c r="BL33" i="21"/>
  <c r="BN33" i="21" s="1"/>
  <c r="BD38" i="21"/>
  <c r="BD36" i="21"/>
  <c r="CJ33" i="21"/>
  <c r="CJ38" i="21" s="1"/>
  <c r="CF33" i="21"/>
  <c r="CF38" i="21" s="1"/>
  <c r="CG33" i="21"/>
  <c r="CG38" i="21" s="1"/>
  <c r="CH33" i="21"/>
  <c r="CH38" i="21" s="1"/>
  <c r="CE33" i="21"/>
  <c r="CE38" i="21" s="1"/>
  <c r="CD33" i="21"/>
  <c r="CI33" i="21"/>
  <c r="CI38" i="21" s="1"/>
  <c r="AF41" i="21"/>
  <c r="AF39" i="21"/>
  <c r="AI39" i="21"/>
  <c r="AI41" i="21"/>
  <c r="G44" i="21"/>
  <c r="CG37" i="21"/>
  <c r="BE38" i="21"/>
  <c r="BE36" i="21"/>
  <c r="BH36" i="21"/>
  <c r="AD39" i="21"/>
  <c r="AD41" i="21"/>
  <c r="CT46" i="21"/>
  <c r="CS36" i="21"/>
  <c r="I8" i="24" s="1"/>
  <c r="L39" i="21"/>
  <c r="M40" i="21"/>
  <c r="M42" i="21"/>
  <c r="L41" i="21"/>
  <c r="CN32" i="20"/>
  <c r="AM83" i="19"/>
  <c r="AN83" i="19"/>
  <c r="AF86" i="19"/>
  <c r="CD79" i="19"/>
  <c r="CJ79" i="19"/>
  <c r="CH79" i="19"/>
  <c r="CG79" i="19"/>
  <c r="CI79" i="19"/>
  <c r="CE79" i="19"/>
  <c r="CF79" i="19"/>
  <c r="AF84" i="19"/>
  <c r="BG46" i="19"/>
  <c r="BG83" i="19"/>
  <c r="AJ69" i="19"/>
  <c r="BL79" i="19"/>
  <c r="BN79" i="19" s="1"/>
  <c r="BF45" i="19"/>
  <c r="BF82" i="19"/>
  <c r="BF80" i="19"/>
  <c r="BF86" i="19" s="1"/>
  <c r="CI78" i="19"/>
  <c r="CH78" i="19"/>
  <c r="CG78" i="19"/>
  <c r="CF78" i="19"/>
  <c r="CJ78" i="19"/>
  <c r="CD78" i="19"/>
  <c r="CE78" i="19"/>
  <c r="BJ82" i="19"/>
  <c r="BL78" i="19"/>
  <c r="BN78" i="19" s="1"/>
  <c r="AL80" i="19"/>
  <c r="BJ80" i="19"/>
  <c r="BJ86" i="19" s="1"/>
  <c r="BE45" i="19"/>
  <c r="BE82" i="19"/>
  <c r="H93" i="19"/>
  <c r="H85" i="19" s="1"/>
  <c r="H86" i="19"/>
  <c r="BE44" i="19"/>
  <c r="F93" i="19"/>
  <c r="F85" i="19" s="1"/>
  <c r="F86" i="19"/>
  <c r="G93" i="19"/>
  <c r="G85" i="19" s="1"/>
  <c r="G86" i="19"/>
  <c r="I93" i="19"/>
  <c r="I85" i="19" s="1"/>
  <c r="I86" i="19"/>
  <c r="E93" i="19"/>
  <c r="E85" i="19" s="1"/>
  <c r="E86" i="19"/>
  <c r="BE80" i="19"/>
  <c r="BH44" i="19"/>
  <c r="BH69" i="19" s="1"/>
  <c r="BG44" i="19"/>
  <c r="BG81" i="19"/>
  <c r="BL81" i="19" s="1"/>
  <c r="J93" i="19"/>
  <c r="J85" i="19" s="1"/>
  <c r="J86" i="19"/>
  <c r="BF44" i="19"/>
  <c r="BL77" i="19"/>
  <c r="BN77" i="19" s="1"/>
  <c r="BG80" i="19"/>
  <c r="BG93" i="19" s="1"/>
  <c r="BG85" i="19" s="1"/>
  <c r="BH80" i="19"/>
  <c r="CG77" i="19"/>
  <c r="CF77" i="19"/>
  <c r="CJ77" i="19"/>
  <c r="CD77" i="19"/>
  <c r="CI77" i="19"/>
  <c r="CH77" i="19"/>
  <c r="CE77" i="19"/>
  <c r="F92" i="19"/>
  <c r="F72" i="19" s="1"/>
  <c r="BJ42" i="19"/>
  <c r="BJ69" i="19" s="1"/>
  <c r="BJ62" i="19"/>
  <c r="BI42" i="19"/>
  <c r="BI62" i="19"/>
  <c r="AL60" i="19"/>
  <c r="AN60" i="19" s="1"/>
  <c r="AI73" i="19"/>
  <c r="AI52" i="19" s="1"/>
  <c r="AH65" i="19"/>
  <c r="BL59" i="19"/>
  <c r="BN59" i="19" s="1"/>
  <c r="BJ60" i="19"/>
  <c r="CH59" i="19"/>
  <c r="CF59" i="19"/>
  <c r="CI59" i="19"/>
  <c r="CJ59" i="19"/>
  <c r="CE59" i="19"/>
  <c r="CG59" i="19"/>
  <c r="CD59" i="19"/>
  <c r="I73" i="19"/>
  <c r="J92" i="19"/>
  <c r="J72" i="19" s="1"/>
  <c r="J73" i="19"/>
  <c r="H73" i="19"/>
  <c r="CG41" i="19"/>
  <c r="CG61" i="19"/>
  <c r="G92" i="19"/>
  <c r="G72" i="19" s="1"/>
  <c r="G73" i="19"/>
  <c r="CL58" i="19"/>
  <c r="CN58" i="19" s="1"/>
  <c r="CJ61" i="19"/>
  <c r="CJ41" i="19"/>
  <c r="F73" i="19"/>
  <c r="BG41" i="19"/>
  <c r="CH61" i="19"/>
  <c r="CE41" i="19"/>
  <c r="CE61" i="19"/>
  <c r="CF69" i="19"/>
  <c r="CF43" i="19" s="1"/>
  <c r="CD69" i="19"/>
  <c r="CD43" i="19" s="1"/>
  <c r="BJ48" i="19"/>
  <c r="BE91" i="19"/>
  <c r="BD91" i="19"/>
  <c r="BD65" i="19"/>
  <c r="BH65" i="19"/>
  <c r="BH91" i="19"/>
  <c r="BF91" i="19"/>
  <c r="BF65" i="19"/>
  <c r="AF63" i="19"/>
  <c r="AE91" i="19"/>
  <c r="AE64" i="19" s="1"/>
  <c r="AE63" i="19"/>
  <c r="AH92" i="19"/>
  <c r="AH72" i="19" s="1"/>
  <c r="AH51" i="19" s="1"/>
  <c r="AL61" i="19"/>
  <c r="AM61" i="19" s="1"/>
  <c r="AH73" i="19"/>
  <c r="AH87" i="19"/>
  <c r="AF64" i="19"/>
  <c r="AD64" i="19"/>
  <c r="AD73" i="19"/>
  <c r="AD92" i="19"/>
  <c r="AD72" i="19" s="1"/>
  <c r="AG64" i="19"/>
  <c r="AN41" i="19"/>
  <c r="AG92" i="19"/>
  <c r="AG72" i="19" s="1"/>
  <c r="AG73" i="19"/>
  <c r="H48" i="19"/>
  <c r="D92" i="19"/>
  <c r="D72" i="19" s="1"/>
  <c r="L82" i="19"/>
  <c r="N82" i="19" s="1"/>
  <c r="H92" i="19"/>
  <c r="H72" i="19" s="1"/>
  <c r="I92" i="19"/>
  <c r="I72" i="19" s="1"/>
  <c r="G71" i="19"/>
  <c r="D48" i="19"/>
  <c r="I48" i="19"/>
  <c r="G48" i="19"/>
  <c r="H71" i="19"/>
  <c r="F48" i="19"/>
  <c r="J48" i="19"/>
  <c r="D93" i="19"/>
  <c r="D85" i="19" s="1"/>
  <c r="D84" i="19"/>
  <c r="E92" i="19"/>
  <c r="E72" i="19" s="1"/>
  <c r="M43" i="21" l="1"/>
  <c r="BH43" i="21"/>
  <c r="BH40" i="21"/>
  <c r="BH42" i="21"/>
  <c r="BI43" i="21"/>
  <c r="BI40" i="21"/>
  <c r="BI42" i="21"/>
  <c r="CE43" i="22"/>
  <c r="CE40" i="22"/>
  <c r="CE42" i="22"/>
  <c r="BE39" i="22"/>
  <c r="BE43" i="22"/>
  <c r="BE40" i="22"/>
  <c r="BE42" i="22"/>
  <c r="I13" i="24"/>
  <c r="BF43" i="22"/>
  <c r="BF40" i="22"/>
  <c r="BF42" i="22"/>
  <c r="CI36" i="22"/>
  <c r="BJ41" i="22"/>
  <c r="BJ42" i="22"/>
  <c r="BJ43" i="22"/>
  <c r="BJ40" i="22"/>
  <c r="BE42" i="21"/>
  <c r="BE43" i="21"/>
  <c r="BE40" i="21"/>
  <c r="BD42" i="21"/>
  <c r="BD40" i="21"/>
  <c r="BL40" i="21" s="1"/>
  <c r="CU40" i="21" s="1"/>
  <c r="I43" i="24" s="1"/>
  <c r="BD43" i="21"/>
  <c r="BJ43" i="21"/>
  <c r="BJ40" i="21"/>
  <c r="BJ42" i="21"/>
  <c r="BI42" i="22"/>
  <c r="BI43" i="22"/>
  <c r="BI40" i="22"/>
  <c r="BG43" i="22"/>
  <c r="BG40" i="22"/>
  <c r="BG42" i="22"/>
  <c r="BD42" i="22"/>
  <c r="BD43" i="22"/>
  <c r="BD40" i="22"/>
  <c r="J29" i="24"/>
  <c r="BE84" i="19"/>
  <c r="CG36" i="21"/>
  <c r="BG39" i="21"/>
  <c r="BG43" i="21"/>
  <c r="BG40" i="21"/>
  <c r="BG42" i="21"/>
  <c r="CG38" i="20"/>
  <c r="BF39" i="21"/>
  <c r="BF42" i="21"/>
  <c r="BF43" i="21"/>
  <c r="BF40" i="21"/>
  <c r="BD63" i="19"/>
  <c r="BH39" i="22"/>
  <c r="BH40" i="22"/>
  <c r="BH43" i="22"/>
  <c r="BH42" i="22"/>
  <c r="BF105" i="25"/>
  <c r="BF202" i="25"/>
  <c r="BF117" i="25"/>
  <c r="BF128" i="25"/>
  <c r="AL42" i="22"/>
  <c r="CT42" i="22" s="1"/>
  <c r="AL40" i="21"/>
  <c r="CT40" i="21" s="1"/>
  <c r="AL40" i="22"/>
  <c r="CT40" i="22" s="1"/>
  <c r="AL43" i="21"/>
  <c r="CT43" i="21" s="1"/>
  <c r="I29" i="24" s="1"/>
  <c r="AM82" i="19"/>
  <c r="AM62" i="19"/>
  <c r="AM136" i="25"/>
  <c r="AL138" i="25"/>
  <c r="AM138" i="25" s="1"/>
  <c r="CH38" i="20"/>
  <c r="BG43" i="20"/>
  <c r="BL38" i="20"/>
  <c r="BN38" i="20" s="1"/>
  <c r="CE38" i="20"/>
  <c r="CD38" i="20"/>
  <c r="BD43" i="20"/>
  <c r="CL33" i="20"/>
  <c r="CN33" i="20" s="1"/>
  <c r="BD41" i="20"/>
  <c r="BE40" i="20"/>
  <c r="AE44" i="20"/>
  <c r="AJ44" i="20"/>
  <c r="BE41" i="20"/>
  <c r="BD42" i="20"/>
  <c r="BE43" i="20"/>
  <c r="CF75" i="25"/>
  <c r="CE189" i="25"/>
  <c r="CE192" i="25" s="1"/>
  <c r="AG66" i="19"/>
  <c r="AI51" i="19"/>
  <c r="BL41" i="19"/>
  <c r="BN41" i="19" s="1"/>
  <c r="AL84" i="19"/>
  <c r="AM84" i="19" s="1"/>
  <c r="AN81" i="19"/>
  <c r="AL48" i="19"/>
  <c r="AM48" i="19" s="1"/>
  <c r="BI84" i="19"/>
  <c r="AH50" i="19"/>
  <c r="AL86" i="19"/>
  <c r="AM86" i="19" s="1"/>
  <c r="AL85" i="19"/>
  <c r="AM85" i="19" s="1"/>
  <c r="BE39" i="20"/>
  <c r="AM38" i="20"/>
  <c r="BJ41" i="20"/>
  <c r="BG40" i="20"/>
  <c r="BG41" i="20"/>
  <c r="BJ40" i="20"/>
  <c r="BJ39" i="20"/>
  <c r="BD39" i="20"/>
  <c r="CI38" i="20"/>
  <c r="BF40" i="20"/>
  <c r="AF44" i="20"/>
  <c r="BG39" i="20"/>
  <c r="BJ70" i="19"/>
  <c r="BJ43" i="19"/>
  <c r="BJ47" i="19" s="1"/>
  <c r="BH70" i="19"/>
  <c r="BH49" i="19" s="1"/>
  <c r="BH43" i="19"/>
  <c r="BH47" i="19" s="1"/>
  <c r="AJ92" i="19"/>
  <c r="AJ72" i="19" s="1"/>
  <c r="AJ51" i="19" s="1"/>
  <c r="AJ43" i="19"/>
  <c r="AJ47" i="19" s="1"/>
  <c r="AJ70" i="19"/>
  <c r="AD71" i="19"/>
  <c r="AD74" i="19" s="1"/>
  <c r="AF43" i="19"/>
  <c r="AF47" i="19" s="1"/>
  <c r="AF70" i="19"/>
  <c r="AF49" i="19" s="1"/>
  <c r="AE70" i="19"/>
  <c r="AE49" i="19" s="1"/>
  <c r="AE43" i="19"/>
  <c r="AE47" i="19" s="1"/>
  <c r="E49" i="19"/>
  <c r="D71" i="19"/>
  <c r="D74" i="19" s="1"/>
  <c r="AN37" i="20"/>
  <c r="AH44" i="20"/>
  <c r="AI44" i="20"/>
  <c r="BF39" i="20"/>
  <c r="AL41" i="20"/>
  <c r="AM41" i="20" s="1"/>
  <c r="BF43" i="20"/>
  <c r="AG44" i="20"/>
  <c r="AL40" i="20"/>
  <c r="AM40" i="20" s="1"/>
  <c r="AL39" i="20"/>
  <c r="AM39" i="20" s="1"/>
  <c r="BF42" i="20"/>
  <c r="BH40" i="20"/>
  <c r="AL43" i="20"/>
  <c r="AM43" i="20" s="1"/>
  <c r="AN44" i="20"/>
  <c r="BH41" i="20"/>
  <c r="AL42" i="20"/>
  <c r="CE101" i="25"/>
  <c r="CI21" i="25"/>
  <c r="CH133" i="25"/>
  <c r="CG137" i="25"/>
  <c r="CG134" i="25"/>
  <c r="CG135" i="25" s="1"/>
  <c r="BG99" i="25"/>
  <c r="CH49" i="25"/>
  <c r="CG166" i="25"/>
  <c r="CF167" i="25"/>
  <c r="CF170" i="25"/>
  <c r="CE123" i="25"/>
  <c r="CE124" i="25" s="1"/>
  <c r="CE246" i="25" s="1"/>
  <c r="CD126" i="25"/>
  <c r="CD124" i="25"/>
  <c r="CI37" i="22"/>
  <c r="BJ39" i="22"/>
  <c r="CH36" i="22"/>
  <c r="CF36" i="22"/>
  <c r="CG36" i="22"/>
  <c r="BL36" i="22"/>
  <c r="BN44" i="22" s="1"/>
  <c r="J10" i="24"/>
  <c r="AG44" i="22"/>
  <c r="AD44" i="22"/>
  <c r="AJ44" i="22"/>
  <c r="BE44" i="22"/>
  <c r="I10" i="24"/>
  <c r="AM37" i="21"/>
  <c r="CU37" i="21"/>
  <c r="BF41" i="21"/>
  <c r="CH36" i="20"/>
  <c r="CH41" i="20" s="1"/>
  <c r="BL37" i="20"/>
  <c r="BN37" i="20" s="1"/>
  <c r="BH43" i="20"/>
  <c r="BH39" i="20"/>
  <c r="BI43" i="20"/>
  <c r="BI40" i="20"/>
  <c r="BI42" i="20"/>
  <c r="BI39" i="20"/>
  <c r="BI41" i="20"/>
  <c r="CU46" i="20"/>
  <c r="BL36" i="20"/>
  <c r="BM38" i="20"/>
  <c r="CL35" i="20"/>
  <c r="CN35" i="20" s="1"/>
  <c r="CD36" i="20"/>
  <c r="CL34" i="20"/>
  <c r="CD37" i="20"/>
  <c r="CF36" i="20"/>
  <c r="CF37" i="20"/>
  <c r="CJ37" i="20"/>
  <c r="CJ36" i="20"/>
  <c r="CI37" i="20"/>
  <c r="CI36" i="20"/>
  <c r="CE36" i="20"/>
  <c r="CG36" i="20"/>
  <c r="CG37" i="20"/>
  <c r="AD44" i="20"/>
  <c r="CL41" i="19"/>
  <c r="CN41" i="19" s="1"/>
  <c r="AF92" i="19"/>
  <c r="AF72" i="19" s="1"/>
  <c r="AF51" i="19" s="1"/>
  <c r="AG87" i="19"/>
  <c r="AF73" i="19"/>
  <c r="AF52" i="19" s="1"/>
  <c r="AE87" i="19"/>
  <c r="AI94" i="19"/>
  <c r="AH66" i="19"/>
  <c r="AF87" i="19"/>
  <c r="AI66" i="19"/>
  <c r="AG52" i="19"/>
  <c r="AJ87" i="19"/>
  <c r="BG48" i="19"/>
  <c r="BH48" i="19"/>
  <c r="AM128" i="25"/>
  <c r="CE201" i="25"/>
  <c r="AN117" i="25"/>
  <c r="AN128" i="25"/>
  <c r="AL119" i="25"/>
  <c r="AN119" i="25" s="1"/>
  <c r="BD93" i="19"/>
  <c r="BD85" i="19" s="1"/>
  <c r="BI86" i="19"/>
  <c r="BD84" i="19"/>
  <c r="BF69" i="19"/>
  <c r="BH63" i="19"/>
  <c r="BL42" i="19"/>
  <c r="BN42" i="19" s="1"/>
  <c r="BG63" i="19"/>
  <c r="BD69" i="19"/>
  <c r="BL83" i="19"/>
  <c r="BM83" i="19" s="1"/>
  <c r="BH84" i="19"/>
  <c r="BL45" i="19"/>
  <c r="BN45" i="19" s="1"/>
  <c r="BE86" i="19"/>
  <c r="BI93" i="19"/>
  <c r="BI85" i="19" s="1"/>
  <c r="BG91" i="19"/>
  <c r="BG64" i="19" s="1"/>
  <c r="BI69" i="19"/>
  <c r="BG65" i="19"/>
  <c r="BE63" i="19"/>
  <c r="AE92" i="19"/>
  <c r="AE72" i="19" s="1"/>
  <c r="AE51" i="19" s="1"/>
  <c r="AE73" i="19"/>
  <c r="AE52" i="19" s="1"/>
  <c r="BJ84" i="19"/>
  <c r="BH93" i="19"/>
  <c r="BH85" i="19" s="1"/>
  <c r="BG86" i="19"/>
  <c r="BH86" i="19"/>
  <c r="BJ93" i="19"/>
  <c r="BJ85" i="19" s="1"/>
  <c r="BL44" i="19"/>
  <c r="BN44" i="19" s="1"/>
  <c r="BI63" i="19"/>
  <c r="BE65" i="19"/>
  <c r="BL62" i="19"/>
  <c r="BN62" i="19" s="1"/>
  <c r="BI65" i="19"/>
  <c r="BI91" i="19"/>
  <c r="BI64" i="19" s="1"/>
  <c r="AD66" i="19"/>
  <c r="BG69" i="19"/>
  <c r="AJ73" i="19"/>
  <c r="AJ52" i="19" s="1"/>
  <c r="CL114" i="25"/>
  <c r="CM114" i="25" s="1"/>
  <c r="BH181" i="25"/>
  <c r="BH99" i="25" s="1"/>
  <c r="BG100" i="25"/>
  <c r="BF102" i="25"/>
  <c r="BF204" i="25"/>
  <c r="BF130" i="25"/>
  <c r="AD106" i="25"/>
  <c r="AL103" i="25"/>
  <c r="BI145" i="25"/>
  <c r="BI146" i="25" s="1"/>
  <c r="BJ43" i="25"/>
  <c r="AN169" i="25"/>
  <c r="AL171" i="25"/>
  <c r="AM169" i="25"/>
  <c r="BI188" i="25"/>
  <c r="BJ74" i="25"/>
  <c r="AN130" i="25"/>
  <c r="AM130" i="25"/>
  <c r="CF115" i="25"/>
  <c r="AO106" i="25"/>
  <c r="BI155" i="25"/>
  <c r="BJ46" i="25"/>
  <c r="BI156" i="25"/>
  <c r="BJ47" i="25"/>
  <c r="BF163" i="25"/>
  <c r="AN194" i="25"/>
  <c r="AM194" i="25"/>
  <c r="AL196" i="25"/>
  <c r="BI178" i="25"/>
  <c r="BJ71" i="25"/>
  <c r="BJ143" i="25"/>
  <c r="BL143" i="25" s="1"/>
  <c r="CD44" i="25"/>
  <c r="BM116" i="25"/>
  <c r="AM150" i="25"/>
  <c r="AN150" i="25"/>
  <c r="AL152" i="25"/>
  <c r="BH146" i="25"/>
  <c r="BH191" i="25"/>
  <c r="BH190" i="25"/>
  <c r="CN110" i="25"/>
  <c r="BJ72" i="25"/>
  <c r="BI176" i="25"/>
  <c r="CG111" i="25"/>
  <c r="CH17" i="25"/>
  <c r="BG193" i="25"/>
  <c r="BG330" i="25"/>
  <c r="BG194" i="25" s="1"/>
  <c r="BG195" i="25"/>
  <c r="BJ129" i="25"/>
  <c r="BJ127" i="25"/>
  <c r="BJ246" i="25"/>
  <c r="CF113" i="25"/>
  <c r="AM161" i="25"/>
  <c r="AN161" i="25"/>
  <c r="AL163" i="25"/>
  <c r="CE245" i="25"/>
  <c r="CE116" i="25"/>
  <c r="CE118" i="25"/>
  <c r="BE119" i="25"/>
  <c r="BI147" i="25"/>
  <c r="BF332" i="25"/>
  <c r="BF185" i="25"/>
  <c r="CF125" i="25"/>
  <c r="BG184" i="25"/>
  <c r="BG329" i="25"/>
  <c r="BG183" i="25" s="1"/>
  <c r="BG182" i="25"/>
  <c r="AM183" i="25"/>
  <c r="AN183" i="25"/>
  <c r="AL185" i="25"/>
  <c r="BH179" i="25"/>
  <c r="BH180" i="25"/>
  <c r="BH98" i="25" s="1"/>
  <c r="BG162" i="25"/>
  <c r="BG288" i="25"/>
  <c r="BG161" i="25" s="1"/>
  <c r="BG160" i="25"/>
  <c r="BG95" i="25"/>
  <c r="BG97" i="25" s="1"/>
  <c r="BG150" i="25" s="1"/>
  <c r="CN114" i="25"/>
  <c r="CF331" i="25"/>
  <c r="CF203" i="25"/>
  <c r="CF200" i="25"/>
  <c r="CF96" i="25"/>
  <c r="BN123" i="25"/>
  <c r="BL124" i="25"/>
  <c r="BF152" i="25"/>
  <c r="BJ144" i="25"/>
  <c r="CD45" i="25"/>
  <c r="CG112" i="25"/>
  <c r="CH15" i="25"/>
  <c r="BF196" i="25"/>
  <c r="CD192" i="25"/>
  <c r="AM202" i="25"/>
  <c r="AN202" i="25"/>
  <c r="AL204" i="25"/>
  <c r="CH18" i="25"/>
  <c r="CG122" i="25"/>
  <c r="BM118" i="25"/>
  <c r="BN118" i="25"/>
  <c r="BG149" i="25"/>
  <c r="CH77" i="25"/>
  <c r="CG199" i="25"/>
  <c r="BM192" i="25"/>
  <c r="BN192" i="25"/>
  <c r="BL126" i="25"/>
  <c r="BI177" i="25"/>
  <c r="BJ73" i="25"/>
  <c r="BF104" i="25"/>
  <c r="BH93" i="25"/>
  <c r="BH157" i="25"/>
  <c r="BH158" i="25"/>
  <c r="CG75" i="25"/>
  <c r="CF189" i="25"/>
  <c r="CF192" i="25" s="1"/>
  <c r="CG19" i="25"/>
  <c r="CF123" i="25"/>
  <c r="CF126" i="25" s="1"/>
  <c r="BH94" i="25"/>
  <c r="AL69" i="19"/>
  <c r="AO77" i="19" s="1"/>
  <c r="AL65" i="19"/>
  <c r="AN65" i="19" s="1"/>
  <c r="AH52" i="19"/>
  <c r="BJ63" i="19"/>
  <c r="BL82" i="19"/>
  <c r="BN82" i="19" s="1"/>
  <c r="AJ44" i="21"/>
  <c r="BN37" i="21"/>
  <c r="BG41" i="21"/>
  <c r="BG44" i="21" s="1"/>
  <c r="CI41" i="22"/>
  <c r="CI39" i="22"/>
  <c r="CE41" i="22"/>
  <c r="CG41" i="22"/>
  <c r="BF41" i="22"/>
  <c r="BF39" i="22"/>
  <c r="CU46" i="22"/>
  <c r="BD39" i="22"/>
  <c r="BD41" i="22"/>
  <c r="BL41" i="22" s="1"/>
  <c r="AH44" i="22"/>
  <c r="CL34" i="22"/>
  <c r="CE37" i="22"/>
  <c r="CL37" i="22" s="1"/>
  <c r="M39" i="22"/>
  <c r="L44" i="22"/>
  <c r="CJ36" i="22"/>
  <c r="BH44" i="22"/>
  <c r="CN32" i="22"/>
  <c r="CS41" i="22"/>
  <c r="J12" i="24" s="1"/>
  <c r="M41" i="22"/>
  <c r="AE44" i="22"/>
  <c r="CH41" i="22"/>
  <c r="BI41" i="22"/>
  <c r="BI39" i="22"/>
  <c r="CL35" i="22"/>
  <c r="CN35" i="22" s="1"/>
  <c r="CD38" i="22"/>
  <c r="CL38" i="22" s="1"/>
  <c r="BG39" i="22"/>
  <c r="BG41" i="22"/>
  <c r="CS39" i="22"/>
  <c r="CU38" i="22"/>
  <c r="BM38" i="22"/>
  <c r="BN38" i="22"/>
  <c r="AL39" i="22"/>
  <c r="CT36" i="22"/>
  <c r="J24" i="24" s="1"/>
  <c r="AM40" i="22"/>
  <c r="AM42" i="22"/>
  <c r="AM43" i="22"/>
  <c r="CD36" i="22"/>
  <c r="CT37" i="22"/>
  <c r="AM37" i="22"/>
  <c r="AN37" i="22"/>
  <c r="AL41" i="22"/>
  <c r="BN37" i="22"/>
  <c r="BM37" i="22"/>
  <c r="CU37" i="22"/>
  <c r="CF36" i="21"/>
  <c r="AN37" i="21"/>
  <c r="CL37" i="21"/>
  <c r="CV37" i="21" s="1"/>
  <c r="AG44" i="21"/>
  <c r="BL36" i="21"/>
  <c r="CU36" i="21" s="1"/>
  <c r="I40" i="24" s="1"/>
  <c r="CS39" i="21"/>
  <c r="BH41" i="21"/>
  <c r="BH39" i="21"/>
  <c r="CG39" i="21"/>
  <c r="CG41" i="21"/>
  <c r="AF44" i="21"/>
  <c r="CJ36" i="21"/>
  <c r="AN38" i="21"/>
  <c r="AM38" i="21"/>
  <c r="CT38" i="21"/>
  <c r="I25" i="24" s="1"/>
  <c r="CU46" i="21"/>
  <c r="BD39" i="21"/>
  <c r="BD41" i="21"/>
  <c r="AL41" i="21"/>
  <c r="BE39" i="21"/>
  <c r="BE41" i="21"/>
  <c r="AI44" i="21"/>
  <c r="BL38" i="21"/>
  <c r="CE36" i="21"/>
  <c r="CN32" i="21"/>
  <c r="CT36" i="21"/>
  <c r="I24" i="24" s="1"/>
  <c r="AL39" i="21"/>
  <c r="AM42" i="21"/>
  <c r="AM43" i="21"/>
  <c r="AM40" i="21"/>
  <c r="CH36" i="21"/>
  <c r="CS41" i="21"/>
  <c r="I12" i="24" s="1"/>
  <c r="M41" i="21"/>
  <c r="L44" i="21"/>
  <c r="M39" i="21"/>
  <c r="AD44" i="21"/>
  <c r="CD38" i="21"/>
  <c r="CL38" i="21" s="1"/>
  <c r="CL33" i="21"/>
  <c r="BI39" i="21"/>
  <c r="BI41" i="21"/>
  <c r="CD36" i="21"/>
  <c r="BJ41" i="21"/>
  <c r="BJ39" i="21"/>
  <c r="CI36" i="21"/>
  <c r="CI46" i="19"/>
  <c r="CI83" i="19"/>
  <c r="CD46" i="19"/>
  <c r="CD83" i="19"/>
  <c r="CL79" i="19"/>
  <c r="CN79" i="19" s="1"/>
  <c r="BL46" i="19"/>
  <c r="BN46" i="19" s="1"/>
  <c r="BE93" i="19"/>
  <c r="BE85" i="19" s="1"/>
  <c r="CG46" i="19"/>
  <c r="CG83" i="19"/>
  <c r="CF46" i="19"/>
  <c r="CF83" i="19"/>
  <c r="CH46" i="19"/>
  <c r="CH83" i="19"/>
  <c r="BF93" i="19"/>
  <c r="BF85" i="19" s="1"/>
  <c r="CE46" i="19"/>
  <c r="CE83" i="19"/>
  <c r="CJ46" i="19"/>
  <c r="CJ83" i="19"/>
  <c r="CE45" i="19"/>
  <c r="CE82" i="19"/>
  <c r="CG45" i="19"/>
  <c r="CG82" i="19"/>
  <c r="BF84" i="19"/>
  <c r="CD45" i="19"/>
  <c r="CD82" i="19"/>
  <c r="CL78" i="19"/>
  <c r="CN78" i="19" s="1"/>
  <c r="CH82" i="19"/>
  <c r="CH45" i="19"/>
  <c r="CJ45" i="19"/>
  <c r="CJ82" i="19"/>
  <c r="CI45" i="19"/>
  <c r="CI82" i="19"/>
  <c r="CF45" i="19"/>
  <c r="CF82" i="19"/>
  <c r="BM81" i="19"/>
  <c r="BN81" i="19"/>
  <c r="CE44" i="19"/>
  <c r="CE80" i="19"/>
  <c r="CE81" i="19"/>
  <c r="CE48" i="19" s="1"/>
  <c r="CJ80" i="19"/>
  <c r="CJ81" i="19"/>
  <c r="CJ48" i="19" s="1"/>
  <c r="CJ44" i="19"/>
  <c r="I49" i="19"/>
  <c r="BG84" i="19"/>
  <c r="CH44" i="19"/>
  <c r="CH81" i="19"/>
  <c r="CH48" i="19" s="1"/>
  <c r="CH80" i="19"/>
  <c r="CF81" i="19"/>
  <c r="CF48" i="19" s="1"/>
  <c r="CF44" i="19"/>
  <c r="CF80" i="19"/>
  <c r="BL80" i="19"/>
  <c r="CI81" i="19"/>
  <c r="CI48" i="19" s="1"/>
  <c r="CI80" i="19"/>
  <c r="CI44" i="19"/>
  <c r="CG44" i="19"/>
  <c r="CG81" i="19"/>
  <c r="CG48" i="19" s="1"/>
  <c r="CG80" i="19"/>
  <c r="BE69" i="19"/>
  <c r="CD80" i="19"/>
  <c r="CD81" i="19"/>
  <c r="CD44" i="19"/>
  <c r="CL77" i="19"/>
  <c r="CJ62" i="19"/>
  <c r="CJ42" i="19"/>
  <c r="CJ60" i="19"/>
  <c r="BJ65" i="19"/>
  <c r="CD62" i="19"/>
  <c r="CL59" i="19"/>
  <c r="CD60" i="19"/>
  <c r="CD42" i="19"/>
  <c r="CI42" i="19"/>
  <c r="CI62" i="19"/>
  <c r="CI60" i="19"/>
  <c r="BJ91" i="19"/>
  <c r="BJ64" i="19" s="1"/>
  <c r="CG42" i="19"/>
  <c r="CG62" i="19"/>
  <c r="CF42" i="19"/>
  <c r="CF62" i="19"/>
  <c r="CF60" i="19"/>
  <c r="AL63" i="19"/>
  <c r="AN63" i="19" s="1"/>
  <c r="BL60" i="19"/>
  <c r="BN60" i="19" s="1"/>
  <c r="CG60" i="19"/>
  <c r="CE42" i="19"/>
  <c r="CE62" i="19"/>
  <c r="CE60" i="19"/>
  <c r="CH42" i="19"/>
  <c r="CH62" i="19"/>
  <c r="CH60" i="19"/>
  <c r="CL61" i="19"/>
  <c r="CN61" i="19" s="1"/>
  <c r="F49" i="19"/>
  <c r="CD92" i="19"/>
  <c r="CD72" i="19" s="1"/>
  <c r="CD70" i="19"/>
  <c r="CD73" i="19"/>
  <c r="CF73" i="19"/>
  <c r="CF92" i="19"/>
  <c r="CF72" i="19" s="1"/>
  <c r="BF64" i="19"/>
  <c r="BF66" i="19" s="1"/>
  <c r="BD64" i="19"/>
  <c r="BD66" i="19" s="1"/>
  <c r="BH73" i="19"/>
  <c r="BH92" i="19"/>
  <c r="BH72" i="19" s="1"/>
  <c r="BE64" i="19"/>
  <c r="BN61" i="19"/>
  <c r="BM61" i="19"/>
  <c r="BJ73" i="19"/>
  <c r="BJ92" i="19"/>
  <c r="BJ72" i="19" s="1"/>
  <c r="BH64" i="19"/>
  <c r="AH71" i="19"/>
  <c r="AH74" i="19" s="1"/>
  <c r="AN61" i="19"/>
  <c r="AI50" i="19"/>
  <c r="AI54" i="19" s="1"/>
  <c r="AI71" i="19"/>
  <c r="AI74" i="19" s="1"/>
  <c r="AH94" i="19"/>
  <c r="AG71" i="19"/>
  <c r="AG74" i="19" s="1"/>
  <c r="AJ66" i="19"/>
  <c r="AD52" i="19"/>
  <c r="AG94" i="19"/>
  <c r="AL64" i="19"/>
  <c r="AD51" i="19"/>
  <c r="AD49" i="19"/>
  <c r="AG50" i="19"/>
  <c r="AD47" i="19"/>
  <c r="AE66" i="19"/>
  <c r="AG51" i="19"/>
  <c r="AF66" i="19"/>
  <c r="AD94" i="19"/>
  <c r="H49" i="19"/>
  <c r="G49" i="19"/>
  <c r="L44" i="19"/>
  <c r="N44" i="19" s="1"/>
  <c r="E84" i="19"/>
  <c r="D87" i="19"/>
  <c r="E74" i="19"/>
  <c r="L72" i="19"/>
  <c r="E60" i="19"/>
  <c r="L85" i="19"/>
  <c r="N85" i="19" s="1"/>
  <c r="CF39" i="22" l="1"/>
  <c r="CF43" i="22"/>
  <c r="CF40" i="22"/>
  <c r="CF42" i="22"/>
  <c r="CG42" i="21"/>
  <c r="CG43" i="21"/>
  <c r="CG40" i="21"/>
  <c r="BL43" i="21"/>
  <c r="CU43" i="21" s="1"/>
  <c r="CH39" i="22"/>
  <c r="CH43" i="22"/>
  <c r="CH40" i="22"/>
  <c r="CH42" i="22"/>
  <c r="CI43" i="21"/>
  <c r="CI40" i="21"/>
  <c r="CI42" i="21"/>
  <c r="CJ42" i="22"/>
  <c r="CJ40" i="22"/>
  <c r="CJ43" i="22"/>
  <c r="BJ44" i="22"/>
  <c r="BL42" i="21"/>
  <c r="CU42" i="21" s="1"/>
  <c r="CI43" i="22"/>
  <c r="CI42" i="22"/>
  <c r="CI44" i="22" s="1"/>
  <c r="CI40" i="22"/>
  <c r="CJ43" i="21"/>
  <c r="CJ40" i="21"/>
  <c r="CJ42" i="21"/>
  <c r="CF39" i="21"/>
  <c r="CF42" i="21"/>
  <c r="CF43" i="21"/>
  <c r="CF40" i="21"/>
  <c r="CF101" i="25"/>
  <c r="I27" i="24"/>
  <c r="CD40" i="21"/>
  <c r="CD42" i="21"/>
  <c r="CD43" i="21"/>
  <c r="CD42" i="22"/>
  <c r="CD43" i="22"/>
  <c r="CD40" i="22"/>
  <c r="I14" i="24"/>
  <c r="CE43" i="21"/>
  <c r="CE42" i="21"/>
  <c r="CE40" i="21"/>
  <c r="BL40" i="22"/>
  <c r="CU40" i="22" s="1"/>
  <c r="CH42" i="21"/>
  <c r="CH43" i="21"/>
  <c r="CH40" i="21"/>
  <c r="BF44" i="21"/>
  <c r="BL43" i="22"/>
  <c r="CU43" i="22" s="1"/>
  <c r="BL42" i="22"/>
  <c r="BG105" i="25"/>
  <c r="BG202" i="25"/>
  <c r="BG128" i="25"/>
  <c r="CG39" i="22"/>
  <c r="CG43" i="22"/>
  <c r="CG40" i="22"/>
  <c r="CG42" i="22"/>
  <c r="CG44" i="22" s="1"/>
  <c r="CL38" i="20"/>
  <c r="CN38" i="20" s="1"/>
  <c r="BE44" i="20"/>
  <c r="BL42" i="20"/>
  <c r="BM42" i="20" s="1"/>
  <c r="BD44" i="20"/>
  <c r="AL72" i="19"/>
  <c r="AE71" i="19"/>
  <c r="AE74" i="19" s="1"/>
  <c r="AH54" i="19"/>
  <c r="AN85" i="19"/>
  <c r="AL87" i="19"/>
  <c r="AM87" i="19" s="1"/>
  <c r="AJ94" i="19"/>
  <c r="AN86" i="19"/>
  <c r="AF94" i="19"/>
  <c r="BL48" i="19"/>
  <c r="BM48" i="19" s="1"/>
  <c r="AE50" i="19"/>
  <c r="AE54" i="19" s="1"/>
  <c r="BJ44" i="20"/>
  <c r="BG44" i="20"/>
  <c r="BI70" i="19"/>
  <c r="BI49" i="19" s="1"/>
  <c r="BI43" i="19"/>
  <c r="BI47" i="19" s="1"/>
  <c r="BG92" i="19"/>
  <c r="BG72" i="19" s="1"/>
  <c r="BG51" i="19" s="1"/>
  <c r="BG70" i="19"/>
  <c r="BG49" i="19" s="1"/>
  <c r="BG43" i="19"/>
  <c r="BG47" i="19" s="1"/>
  <c r="BF73" i="19"/>
  <c r="BF52" i="19" s="1"/>
  <c r="BF70" i="19"/>
  <c r="BF49" i="19" s="1"/>
  <c r="BF43" i="19"/>
  <c r="BF47" i="19" s="1"/>
  <c r="BE70" i="19"/>
  <c r="BE49" i="19" s="1"/>
  <c r="BE43" i="19"/>
  <c r="BE47" i="19" s="1"/>
  <c r="BD92" i="19"/>
  <c r="BD72" i="19" s="1"/>
  <c r="BD51" i="19" s="1"/>
  <c r="BD70" i="19"/>
  <c r="BD71" i="19" s="1"/>
  <c r="BD43" i="19"/>
  <c r="BD47" i="19" s="1"/>
  <c r="AF71" i="19"/>
  <c r="AF74" i="19" s="1"/>
  <c r="AF50" i="19"/>
  <c r="AF54" i="19" s="1"/>
  <c r="BF44" i="20"/>
  <c r="AL44" i="20"/>
  <c r="AM44" i="20" s="1"/>
  <c r="AM46" i="20" s="1"/>
  <c r="CH39" i="20"/>
  <c r="BH44" i="20"/>
  <c r="CI43" i="20"/>
  <c r="CI40" i="20"/>
  <c r="CI42" i="20"/>
  <c r="CD42" i="20"/>
  <c r="CD43" i="20"/>
  <c r="CD40" i="20"/>
  <c r="CT42" i="20"/>
  <c r="AM42" i="20"/>
  <c r="CF40" i="20"/>
  <c r="CF42" i="20"/>
  <c r="CF43" i="20"/>
  <c r="BL40" i="20"/>
  <c r="BM40" i="20" s="1"/>
  <c r="CG40" i="20"/>
  <c r="CG42" i="20"/>
  <c r="CG43" i="20"/>
  <c r="CJ40" i="20"/>
  <c r="CJ42" i="20"/>
  <c r="CJ43" i="20"/>
  <c r="BL41" i="20"/>
  <c r="BM41" i="20" s="1"/>
  <c r="BL43" i="20"/>
  <c r="BM43" i="20" s="1"/>
  <c r="BM37" i="20"/>
  <c r="CE43" i="20"/>
  <c r="CE40" i="20"/>
  <c r="CE42" i="20"/>
  <c r="CH42" i="20"/>
  <c r="CH43" i="20"/>
  <c r="CH40" i="20"/>
  <c r="CH137" i="25"/>
  <c r="CH134" i="25"/>
  <c r="CH135" i="25" s="1"/>
  <c r="CJ21" i="25"/>
  <c r="CJ133" i="25" s="1"/>
  <c r="CI133" i="25"/>
  <c r="CF168" i="25"/>
  <c r="CG167" i="25"/>
  <c r="CG168" i="25" s="1"/>
  <c r="CG170" i="25"/>
  <c r="CI49" i="25"/>
  <c r="CH166" i="25"/>
  <c r="BI148" i="25"/>
  <c r="BI149" i="25" s="1"/>
  <c r="CE126" i="25"/>
  <c r="CE127" i="25" s="1"/>
  <c r="CE129" i="25"/>
  <c r="CD129" i="25"/>
  <c r="CD127" i="25"/>
  <c r="CF41" i="22"/>
  <c r="BL39" i="22"/>
  <c r="J14" i="24"/>
  <c r="BI44" i="22"/>
  <c r="BM43" i="22"/>
  <c r="CU36" i="22"/>
  <c r="J40" i="24" s="1"/>
  <c r="J41" i="24"/>
  <c r="J25" i="24"/>
  <c r="J26" i="24" s="1"/>
  <c r="CH44" i="22"/>
  <c r="CE39" i="22"/>
  <c r="CE44" i="22" s="1"/>
  <c r="I26" i="24"/>
  <c r="BM40" i="21"/>
  <c r="BL39" i="21"/>
  <c r="BM39" i="21" s="1"/>
  <c r="CF41" i="21"/>
  <c r="BM42" i="21"/>
  <c r="CX37" i="21"/>
  <c r="BI44" i="20"/>
  <c r="BL39" i="20"/>
  <c r="BM39" i="20" s="1"/>
  <c r="BN44" i="20"/>
  <c r="CF41" i="20"/>
  <c r="CF39" i="20"/>
  <c r="CG39" i="20"/>
  <c r="CG41" i="20"/>
  <c r="CJ39" i="20"/>
  <c r="CJ41" i="20"/>
  <c r="CE41" i="20"/>
  <c r="CE39" i="20"/>
  <c r="CN34" i="20"/>
  <c r="CL36" i="20"/>
  <c r="CL37" i="20"/>
  <c r="CI41" i="20"/>
  <c r="CI39" i="20"/>
  <c r="CV46" i="20"/>
  <c r="CD41" i="20"/>
  <c r="CD39" i="20"/>
  <c r="CE69" i="19"/>
  <c r="CE43" i="19" s="1"/>
  <c r="CE47" i="19" s="1"/>
  <c r="AJ49" i="19"/>
  <c r="AL49" i="19" s="1"/>
  <c r="BJ87" i="19"/>
  <c r="BN83" i="19"/>
  <c r="AE94" i="19"/>
  <c r="BD87" i="19"/>
  <c r="BE87" i="19"/>
  <c r="AM119" i="25"/>
  <c r="BF92" i="19"/>
  <c r="BF72" i="19" s="1"/>
  <c r="BF51" i="19" s="1"/>
  <c r="BI87" i="19"/>
  <c r="BE66" i="19"/>
  <c r="BJ52" i="19"/>
  <c r="BM62" i="19"/>
  <c r="BD73" i="19"/>
  <c r="BD52" i="19" s="1"/>
  <c r="BG87" i="19"/>
  <c r="BI73" i="19"/>
  <c r="BI52" i="19" s="1"/>
  <c r="BI92" i="19"/>
  <c r="BI72" i="19" s="1"/>
  <c r="BI51" i="19" s="1"/>
  <c r="BL84" i="19"/>
  <c r="BM84" i="19" s="1"/>
  <c r="BI66" i="19"/>
  <c r="BL86" i="19"/>
  <c r="BN86" i="19" s="1"/>
  <c r="BH87" i="19"/>
  <c r="BF87" i="19"/>
  <c r="BH52" i="19"/>
  <c r="BL85" i="19"/>
  <c r="BM85" i="19" s="1"/>
  <c r="BG73" i="19"/>
  <c r="BG52" i="19" s="1"/>
  <c r="BL65" i="19"/>
  <c r="BN65" i="19" s="1"/>
  <c r="AM65" i="19"/>
  <c r="AD50" i="19"/>
  <c r="AD54" i="19" s="1"/>
  <c r="CM61" i="19"/>
  <c r="BL63" i="19"/>
  <c r="BN63" i="19" s="1"/>
  <c r="AL43" i="19"/>
  <c r="AL47" i="19" s="1"/>
  <c r="CT45" i="19" s="1"/>
  <c r="F24" i="24" s="1"/>
  <c r="AL73" i="19"/>
  <c r="AM73" i="19" s="1"/>
  <c r="AL70" i="19"/>
  <c r="AM70" i="19" s="1"/>
  <c r="AL52" i="19"/>
  <c r="CF124" i="25"/>
  <c r="CF127" i="25" s="1"/>
  <c r="CF201" i="25"/>
  <c r="CH19" i="25"/>
  <c r="CG123" i="25"/>
  <c r="CG126" i="25" s="1"/>
  <c r="BH95" i="25"/>
  <c r="BH97" i="25" s="1"/>
  <c r="BH288" i="25"/>
  <c r="BH161" i="25" s="1"/>
  <c r="BH162" i="25"/>
  <c r="BH160" i="25"/>
  <c r="BI181" i="25"/>
  <c r="CH122" i="25"/>
  <c r="CI18" i="25"/>
  <c r="BG130" i="25"/>
  <c r="BG102" i="25"/>
  <c r="BG204" i="25"/>
  <c r="BI94" i="25"/>
  <c r="BG196" i="25"/>
  <c r="BG104" i="25"/>
  <c r="AM152" i="25"/>
  <c r="AN152" i="25"/>
  <c r="BJ178" i="25"/>
  <c r="BL178" i="25" s="1"/>
  <c r="BN178" i="25" s="1"/>
  <c r="CD71" i="25"/>
  <c r="BJ155" i="25"/>
  <c r="BL155" i="25" s="1"/>
  <c r="CD46" i="25"/>
  <c r="BG152" i="25"/>
  <c r="BI191" i="25"/>
  <c r="BI190" i="25"/>
  <c r="BJ145" i="25"/>
  <c r="BL145" i="25" s="1"/>
  <c r="BN145" i="25" s="1"/>
  <c r="CD43" i="25"/>
  <c r="CH112" i="25"/>
  <c r="CI15" i="25"/>
  <c r="BL127" i="25"/>
  <c r="BN124" i="25"/>
  <c r="BE247" i="25"/>
  <c r="BE136" i="25" s="1"/>
  <c r="BI247" i="25"/>
  <c r="BG245" i="25"/>
  <c r="BG117" i="25" s="1"/>
  <c r="BF247" i="25"/>
  <c r="BF136" i="25" s="1"/>
  <c r="BJ247" i="25"/>
  <c r="BH247" i="25"/>
  <c r="BH136" i="25" s="1"/>
  <c r="BD246" i="25"/>
  <c r="BD128" i="25" s="1"/>
  <c r="BD247" i="25"/>
  <c r="BD136" i="25" s="1"/>
  <c r="BG247" i="25"/>
  <c r="BD245" i="25"/>
  <c r="BD117" i="25" s="1"/>
  <c r="BL129" i="25"/>
  <c r="BI179" i="25"/>
  <c r="BI180" i="25"/>
  <c r="BI98" i="25" s="1"/>
  <c r="BI157" i="25"/>
  <c r="BI158" i="25"/>
  <c r="BI287" i="25"/>
  <c r="BI151" i="25"/>
  <c r="CH75" i="25"/>
  <c r="CG189" i="25"/>
  <c r="CG192" i="25" s="1"/>
  <c r="BN126" i="25"/>
  <c r="BM126" i="25"/>
  <c r="CG200" i="25"/>
  <c r="CG203" i="25"/>
  <c r="CG331" i="25"/>
  <c r="CG96" i="25"/>
  <c r="CG201" i="25"/>
  <c r="BG163" i="25"/>
  <c r="BH184" i="25"/>
  <c r="BH182" i="25"/>
  <c r="BH329" i="25"/>
  <c r="BH183" i="25" s="1"/>
  <c r="BN143" i="25"/>
  <c r="AM163" i="25"/>
  <c r="AN163" i="25"/>
  <c r="CF118" i="25"/>
  <c r="CF245" i="25"/>
  <c r="CF116" i="25"/>
  <c r="CH111" i="25"/>
  <c r="CI17" i="25"/>
  <c r="CD72" i="25"/>
  <c r="BJ176" i="25"/>
  <c r="BH149" i="25"/>
  <c r="BH151" i="25"/>
  <c r="BH287" i="25"/>
  <c r="BH150" i="25" s="1"/>
  <c r="CD143" i="25"/>
  <c r="CE44" i="25"/>
  <c r="AM196" i="25"/>
  <c r="AN196" i="25"/>
  <c r="BJ156" i="25"/>
  <c r="BJ159" i="25" s="1"/>
  <c r="CD47" i="25"/>
  <c r="AN171" i="25"/>
  <c r="AM171" i="25"/>
  <c r="BH100" i="25"/>
  <c r="BJ177" i="25"/>
  <c r="BL177" i="25" s="1"/>
  <c r="BN177" i="25" s="1"/>
  <c r="CD73" i="25"/>
  <c r="CH199" i="25"/>
  <c r="CI77" i="25"/>
  <c r="CG125" i="25"/>
  <c r="AN204" i="25"/>
  <c r="AM204" i="25"/>
  <c r="CD144" i="25"/>
  <c r="CE45" i="25"/>
  <c r="AM185" i="25"/>
  <c r="AN185" i="25"/>
  <c r="BG332" i="25"/>
  <c r="BG185" i="25"/>
  <c r="BI93" i="25"/>
  <c r="BL144" i="25"/>
  <c r="BN144" i="25" s="1"/>
  <c r="CG115" i="25"/>
  <c r="CG113" i="25"/>
  <c r="BH193" i="25"/>
  <c r="BH195" i="25"/>
  <c r="BH330" i="25"/>
  <c r="BH194" i="25" s="1"/>
  <c r="BJ147" i="25"/>
  <c r="BI159" i="25"/>
  <c r="BJ188" i="25"/>
  <c r="CD74" i="25"/>
  <c r="CT100" i="25"/>
  <c r="AM103" i="25"/>
  <c r="AL106" i="25"/>
  <c r="AM106" i="25" s="1"/>
  <c r="BF119" i="25"/>
  <c r="AM72" i="19"/>
  <c r="BE73" i="19"/>
  <c r="BE52" i="19" s="1"/>
  <c r="BE92" i="19"/>
  <c r="BE72" i="19" s="1"/>
  <c r="BE51" i="19" s="1"/>
  <c r="BM82" i="19"/>
  <c r="BE44" i="21"/>
  <c r="BJ44" i="21"/>
  <c r="BN44" i="21"/>
  <c r="BH44" i="21"/>
  <c r="CS44" i="22"/>
  <c r="CM37" i="22"/>
  <c r="CV37" i="22"/>
  <c r="CN37" i="22"/>
  <c r="BM41" i="22"/>
  <c r="CU41" i="22"/>
  <c r="CT41" i="22"/>
  <c r="AM41" i="22"/>
  <c r="CD41" i="22"/>
  <c r="CV46" i="22"/>
  <c r="CX35" i="22" s="1"/>
  <c r="CD39" i="22"/>
  <c r="CT39" i="22"/>
  <c r="BG44" i="22"/>
  <c r="CF44" i="22"/>
  <c r="CU39" i="22"/>
  <c r="CJ39" i="22"/>
  <c r="CJ41" i="22"/>
  <c r="CN34" i="22"/>
  <c r="CL36" i="22"/>
  <c r="CN44" i="22" s="1"/>
  <c r="BD44" i="22"/>
  <c r="AL44" i="22"/>
  <c r="AM39" i="22"/>
  <c r="CV38" i="22"/>
  <c r="CX38" i="22" s="1"/>
  <c r="CN38" i="22"/>
  <c r="CM38" i="22"/>
  <c r="BM39" i="22"/>
  <c r="M44" i="22"/>
  <c r="M46" i="22" s="1"/>
  <c r="M49" i="22"/>
  <c r="BF44" i="22"/>
  <c r="CN37" i="21"/>
  <c r="CG44" i="21"/>
  <c r="CM37" i="21"/>
  <c r="BL41" i="21"/>
  <c r="CU41" i="21" s="1"/>
  <c r="I44" i="24" s="1"/>
  <c r="BI44" i="21"/>
  <c r="CN33" i="21"/>
  <c r="CT39" i="21"/>
  <c r="CJ39" i="21"/>
  <c r="CJ41" i="21"/>
  <c r="CS44" i="21"/>
  <c r="CD41" i="21"/>
  <c r="CV46" i="21"/>
  <c r="CX35" i="21" s="1"/>
  <c r="CD39" i="21"/>
  <c r="CV38" i="21"/>
  <c r="I57" i="24" s="1"/>
  <c r="CN38" i="21"/>
  <c r="CM38" i="21"/>
  <c r="CE41" i="21"/>
  <c r="CE39" i="21"/>
  <c r="CI41" i="21"/>
  <c r="CI39" i="21"/>
  <c r="BN38" i="21"/>
  <c r="BM38" i="21"/>
  <c r="CU38" i="21"/>
  <c r="AM41" i="21"/>
  <c r="CT41" i="21"/>
  <c r="I28" i="24" s="1"/>
  <c r="I30" i="24" s="1"/>
  <c r="M44" i="21"/>
  <c r="M46" i="21" s="1"/>
  <c r="M49" i="21"/>
  <c r="CH39" i="21"/>
  <c r="CH41" i="21"/>
  <c r="AL44" i="21"/>
  <c r="AM50" i="21" s="1"/>
  <c r="AM39" i="21"/>
  <c r="CL36" i="21"/>
  <c r="BD44" i="21"/>
  <c r="CL83" i="19"/>
  <c r="CL46" i="19"/>
  <c r="CN46" i="19" s="1"/>
  <c r="CJ69" i="19"/>
  <c r="CJ43" i="19" s="1"/>
  <c r="BL69" i="19"/>
  <c r="CI69" i="19"/>
  <c r="CL82" i="19"/>
  <c r="CL45" i="19"/>
  <c r="CN45" i="19" s="1"/>
  <c r="CL81" i="19"/>
  <c r="CD48" i="19"/>
  <c r="CL48" i="19" s="1"/>
  <c r="CE84" i="19"/>
  <c r="CE93" i="19"/>
  <c r="CE85" i="19" s="1"/>
  <c r="CE86" i="19"/>
  <c r="CH69" i="19"/>
  <c r="CD86" i="19"/>
  <c r="CD84" i="19"/>
  <c r="CD93" i="19"/>
  <c r="CD85" i="19" s="1"/>
  <c r="CG84" i="19"/>
  <c r="CG86" i="19"/>
  <c r="CG93" i="19"/>
  <c r="CG85" i="19" s="1"/>
  <c r="CI86" i="19"/>
  <c r="CI93" i="19"/>
  <c r="CI85" i="19" s="1"/>
  <c r="CI84" i="19"/>
  <c r="CF47" i="19"/>
  <c r="CN77" i="19"/>
  <c r="CL80" i="19"/>
  <c r="CH84" i="19"/>
  <c r="CH93" i="19"/>
  <c r="CH85" i="19" s="1"/>
  <c r="CH86" i="19"/>
  <c r="CJ84" i="19"/>
  <c r="CJ86" i="19"/>
  <c r="CJ93" i="19"/>
  <c r="CJ85" i="19" s="1"/>
  <c r="BJ94" i="19"/>
  <c r="CL44" i="19"/>
  <c r="CN44" i="19" s="1"/>
  <c r="CF93" i="19"/>
  <c r="CF85" i="19" s="1"/>
  <c r="CF86" i="19"/>
  <c r="CF84" i="19"/>
  <c r="CH63" i="19"/>
  <c r="CH65" i="19"/>
  <c r="CH91" i="19"/>
  <c r="CH64" i="19" s="1"/>
  <c r="CI65" i="19"/>
  <c r="CI63" i="19"/>
  <c r="CI91" i="19"/>
  <c r="CI64" i="19" s="1"/>
  <c r="CD65" i="19"/>
  <c r="CD91" i="19"/>
  <c r="CD64" i="19" s="1"/>
  <c r="CD63" i="19"/>
  <c r="CE63" i="19"/>
  <c r="CF65" i="19"/>
  <c r="CF91" i="19"/>
  <c r="CF64" i="19" s="1"/>
  <c r="CF63" i="19"/>
  <c r="CG69" i="19"/>
  <c r="CG43" i="19" s="1"/>
  <c r="CN59" i="19"/>
  <c r="CL60" i="19"/>
  <c r="CN60" i="19" s="1"/>
  <c r="CJ63" i="19"/>
  <c r="CJ65" i="19"/>
  <c r="CJ91" i="19"/>
  <c r="AM63" i="19"/>
  <c r="CG65" i="19"/>
  <c r="CG91" i="19"/>
  <c r="CL62" i="19"/>
  <c r="CG63" i="19"/>
  <c r="CE91" i="19"/>
  <c r="CE65" i="19"/>
  <c r="CL42" i="19"/>
  <c r="CN42" i="19" s="1"/>
  <c r="BH71" i="19"/>
  <c r="BH74" i="19" s="1"/>
  <c r="BH51" i="19"/>
  <c r="BH66" i="19"/>
  <c r="BH94" i="19"/>
  <c r="BH50" i="19"/>
  <c r="CD47" i="19"/>
  <c r="CD49" i="19"/>
  <c r="CD71" i="19"/>
  <c r="CD74" i="19" s="1"/>
  <c r="BJ51" i="19"/>
  <c r="BL64" i="19"/>
  <c r="BG66" i="19"/>
  <c r="BJ66" i="19"/>
  <c r="AN64" i="19"/>
  <c r="AM64" i="19"/>
  <c r="AL66" i="19"/>
  <c r="AG54" i="19"/>
  <c r="AL51" i="19"/>
  <c r="E87" i="19"/>
  <c r="E91" i="19"/>
  <c r="E65" i="19"/>
  <c r="F84" i="19"/>
  <c r="E63" i="19"/>
  <c r="E50" i="19"/>
  <c r="F60" i="19"/>
  <c r="F65" i="19" s="1"/>
  <c r="BM43" i="21" l="1"/>
  <c r="CL43" i="21"/>
  <c r="CV43" i="21" s="1"/>
  <c r="CX43" i="21" s="1"/>
  <c r="CU42" i="22"/>
  <c r="BM42" i="22"/>
  <c r="CZ43" i="22"/>
  <c r="CZ42" i="22"/>
  <c r="CZ40" i="22"/>
  <c r="CZ36" i="22"/>
  <c r="CZ38" i="22"/>
  <c r="CZ37" i="22"/>
  <c r="CZ41" i="22"/>
  <c r="BL44" i="22"/>
  <c r="CX43" i="22"/>
  <c r="CL42" i="21"/>
  <c r="CV42" i="21" s="1"/>
  <c r="I61" i="24" s="1"/>
  <c r="I45" i="24"/>
  <c r="CZ42" i="21"/>
  <c r="CZ38" i="21"/>
  <c r="CZ36" i="21"/>
  <c r="CZ41" i="21"/>
  <c r="CZ40" i="21"/>
  <c r="CZ37" i="21"/>
  <c r="CZ43" i="21"/>
  <c r="CL40" i="21"/>
  <c r="CV40" i="21" s="1"/>
  <c r="CF44" i="21"/>
  <c r="CL42" i="22"/>
  <c r="CV42" i="22" s="1"/>
  <c r="J61" i="24" s="1"/>
  <c r="J27" i="24"/>
  <c r="J43" i="24"/>
  <c r="CF52" i="19"/>
  <c r="BM40" i="22"/>
  <c r="CL40" i="22"/>
  <c r="CV40" i="22" s="1"/>
  <c r="J59" i="24" s="1"/>
  <c r="BH105" i="25"/>
  <c r="BH202" i="25"/>
  <c r="BH117" i="25"/>
  <c r="BH128" i="25"/>
  <c r="CL43" i="22"/>
  <c r="CV43" i="22" s="1"/>
  <c r="BG136" i="25"/>
  <c r="BG138" i="25" s="1"/>
  <c r="CL133" i="25"/>
  <c r="CU42" i="20"/>
  <c r="CM38" i="20"/>
  <c r="BI71" i="19"/>
  <c r="BI74" i="19" s="1"/>
  <c r="AN87" i="19"/>
  <c r="AN94" i="19"/>
  <c r="AJ50" i="19"/>
  <c r="AJ54" i="19" s="1"/>
  <c r="BD94" i="19"/>
  <c r="CE92" i="19"/>
  <c r="CE72" i="19" s="1"/>
  <c r="BG94" i="19"/>
  <c r="CI43" i="19"/>
  <c r="CI47" i="19" s="1"/>
  <c r="CF70" i="19"/>
  <c r="CF49" i="19" s="1"/>
  <c r="CF50" i="19" s="1"/>
  <c r="CH43" i="19"/>
  <c r="CH47" i="19" s="1"/>
  <c r="CE70" i="19"/>
  <c r="CE71" i="19" s="1"/>
  <c r="CE73" i="19"/>
  <c r="CE52" i="19" s="1"/>
  <c r="BI50" i="19"/>
  <c r="BI54" i="19" s="1"/>
  <c r="BF94" i="19"/>
  <c r="BE50" i="19"/>
  <c r="BE54" i="19" s="1"/>
  <c r="CH44" i="20"/>
  <c r="CL43" i="20"/>
  <c r="CM43" i="20" s="1"/>
  <c r="BL44" i="20"/>
  <c r="BM44" i="20" s="1"/>
  <c r="BM46" i="20" s="1"/>
  <c r="CL42" i="20"/>
  <c r="CV42" i="20" s="1"/>
  <c r="CL40" i="20"/>
  <c r="CM40" i="20" s="1"/>
  <c r="CI134" i="25"/>
  <c r="CI137" i="25"/>
  <c r="CJ137" i="25"/>
  <c r="CJ134" i="25"/>
  <c r="CJ135" i="25" s="1"/>
  <c r="CH167" i="25"/>
  <c r="CH168" i="25" s="1"/>
  <c r="CH170" i="25"/>
  <c r="CJ49" i="25"/>
  <c r="CJ166" i="25" s="1"/>
  <c r="CI166" i="25"/>
  <c r="BI99" i="25"/>
  <c r="CG124" i="25"/>
  <c r="CG246" i="25" s="1"/>
  <c r="J57" i="24"/>
  <c r="J42" i="24"/>
  <c r="CU44" i="22"/>
  <c r="CT44" i="22"/>
  <c r="CX37" i="22"/>
  <c r="J44" i="24"/>
  <c r="J28" i="24"/>
  <c r="CJ44" i="22"/>
  <c r="CL41" i="22"/>
  <c r="CV41" i="22" s="1"/>
  <c r="CU39" i="21"/>
  <c r="CU44" i="21" s="1"/>
  <c r="I41" i="24"/>
  <c r="I42" i="24" s="1"/>
  <c r="I46" i="24"/>
  <c r="CD44" i="20"/>
  <c r="CE44" i="20"/>
  <c r="CF44" i="20"/>
  <c r="CL41" i="20"/>
  <c r="CM41" i="20" s="1"/>
  <c r="CG44" i="20"/>
  <c r="CN44" i="20"/>
  <c r="CL39" i="20"/>
  <c r="CM37" i="20"/>
  <c r="CN37" i="20"/>
  <c r="CI44" i="20"/>
  <c r="CJ44" i="20"/>
  <c r="BO77" i="19"/>
  <c r="CF71" i="19"/>
  <c r="CF74" i="19" s="1"/>
  <c r="AJ71" i="19"/>
  <c r="AJ74" i="19" s="1"/>
  <c r="BG50" i="19"/>
  <c r="BG54" i="19" s="1"/>
  <c r="AM53" i="19"/>
  <c r="BF50" i="19"/>
  <c r="BF54" i="19" s="1"/>
  <c r="BH163" i="25"/>
  <c r="CF246" i="25"/>
  <c r="CF129" i="25"/>
  <c r="BF71" i="19"/>
  <c r="BF74" i="19" s="1"/>
  <c r="BD74" i="19"/>
  <c r="BL72" i="19"/>
  <c r="BM72" i="19" s="1"/>
  <c r="BI94" i="19"/>
  <c r="BE71" i="19"/>
  <c r="BE74" i="19" s="1"/>
  <c r="BN85" i="19"/>
  <c r="BD49" i="19"/>
  <c r="BM86" i="19"/>
  <c r="BL87" i="19"/>
  <c r="BN87" i="19" s="1"/>
  <c r="BG71" i="19"/>
  <c r="BG74" i="19" s="1"/>
  <c r="BM65" i="19"/>
  <c r="BL43" i="19"/>
  <c r="BL47" i="19" s="1"/>
  <c r="CU45" i="19" s="1"/>
  <c r="F40" i="24" s="1"/>
  <c r="BE94" i="19"/>
  <c r="CL84" i="19"/>
  <c r="CM84" i="19" s="1"/>
  <c r="BM63" i="19"/>
  <c r="BL52" i="19"/>
  <c r="CL63" i="19"/>
  <c r="CN63" i="19" s="1"/>
  <c r="AM51" i="19"/>
  <c r="AO78" i="19"/>
  <c r="BL73" i="19"/>
  <c r="BM73" i="19" s="1"/>
  <c r="AM49" i="19"/>
  <c r="AL50" i="19"/>
  <c r="AM50" i="19" s="1"/>
  <c r="AM52" i="19"/>
  <c r="AL71" i="19"/>
  <c r="AM71" i="19" s="1"/>
  <c r="CD188" i="25"/>
  <c r="CE74" i="25"/>
  <c r="CE144" i="25"/>
  <c r="CF45" i="25"/>
  <c r="CH331" i="25"/>
  <c r="CH200" i="25"/>
  <c r="CH203" i="25"/>
  <c r="CH96" i="25"/>
  <c r="CD156" i="25"/>
  <c r="CE47" i="25"/>
  <c r="CE143" i="25"/>
  <c r="CF44" i="25"/>
  <c r="CH115" i="25"/>
  <c r="CH113" i="25"/>
  <c r="CG101" i="25"/>
  <c r="CH189" i="25"/>
  <c r="CI75" i="25"/>
  <c r="BN155" i="25"/>
  <c r="BI182" i="25"/>
  <c r="BI184" i="25"/>
  <c r="BE248" i="25"/>
  <c r="BJ148" i="25"/>
  <c r="BJ191" i="25"/>
  <c r="BL191" i="25" s="1"/>
  <c r="BJ190" i="25"/>
  <c r="BJ146" i="25"/>
  <c r="BJ248" i="25"/>
  <c r="CD177" i="25"/>
  <c r="CE73" i="25"/>
  <c r="BL159" i="25"/>
  <c r="CD147" i="25"/>
  <c r="BJ93" i="25"/>
  <c r="BJ179" i="25"/>
  <c r="BJ180" i="25"/>
  <c r="BL180" i="25" s="1"/>
  <c r="BL176" i="25"/>
  <c r="BI100" i="25"/>
  <c r="BK247" i="25"/>
  <c r="BF248" i="25"/>
  <c r="BL188" i="25"/>
  <c r="CD155" i="25"/>
  <c r="CE46" i="25"/>
  <c r="BH102" i="25"/>
  <c r="BH204" i="25"/>
  <c r="BH130" i="25"/>
  <c r="BL147" i="25"/>
  <c r="CG116" i="25"/>
  <c r="CG118" i="25"/>
  <c r="BJ181" i="25"/>
  <c r="BL181" i="25" s="1"/>
  <c r="BH152" i="25"/>
  <c r="CE72" i="25"/>
  <c r="CD176" i="25"/>
  <c r="BI288" i="25"/>
  <c r="BI161" i="25" s="1"/>
  <c r="BI162" i="25"/>
  <c r="BI160" i="25"/>
  <c r="BI95" i="25"/>
  <c r="BI97" i="25" s="1"/>
  <c r="BI150" i="25" s="1"/>
  <c r="BM129" i="25"/>
  <c r="BN129" i="25"/>
  <c r="BK246" i="25"/>
  <c r="BG248" i="25"/>
  <c r="BM127" i="25"/>
  <c r="BI195" i="25"/>
  <c r="BI330" i="25"/>
  <c r="BI193" i="25"/>
  <c r="BJ158" i="25"/>
  <c r="BJ157" i="25"/>
  <c r="CI122" i="25"/>
  <c r="CJ18" i="25"/>
  <c r="CJ122" i="25" s="1"/>
  <c r="E27" i="24"/>
  <c r="CT103" i="25"/>
  <c r="BL156" i="25"/>
  <c r="BN156" i="25" s="1"/>
  <c r="BH196" i="25"/>
  <c r="CJ77" i="25"/>
  <c r="CJ199" i="25" s="1"/>
  <c r="CI199" i="25"/>
  <c r="CI111" i="25"/>
  <c r="CJ17" i="25"/>
  <c r="CJ111" i="25" s="1"/>
  <c r="BL146" i="25"/>
  <c r="BH185" i="25"/>
  <c r="BH332" i="25"/>
  <c r="BK245" i="25"/>
  <c r="BD248" i="25"/>
  <c r="BH138" i="25"/>
  <c r="BH248" i="25"/>
  <c r="BI248" i="25"/>
  <c r="CJ15" i="25"/>
  <c r="CJ112" i="25" s="1"/>
  <c r="CI112" i="25"/>
  <c r="CD145" i="25"/>
  <c r="CD148" i="25" s="1"/>
  <c r="CE43" i="25"/>
  <c r="CE71" i="25"/>
  <c r="CD178" i="25"/>
  <c r="BJ94" i="25"/>
  <c r="BL94" i="25" s="1"/>
  <c r="CH125" i="25"/>
  <c r="BH104" i="25"/>
  <c r="CI19" i="25"/>
  <c r="CH123" i="25"/>
  <c r="CJ92" i="19"/>
  <c r="CJ72" i="19" s="1"/>
  <c r="CJ47" i="19"/>
  <c r="BL70" i="19"/>
  <c r="BL71" i="19" s="1"/>
  <c r="CD66" i="19"/>
  <c r="CH66" i="19"/>
  <c r="CF66" i="19"/>
  <c r="CG87" i="19"/>
  <c r="BM41" i="21"/>
  <c r="CJ44" i="21"/>
  <c r="BL44" i="21"/>
  <c r="BM50" i="21" s="1"/>
  <c r="AM49" i="21"/>
  <c r="CX38" i="21"/>
  <c r="CD44" i="22"/>
  <c r="AM44" i="22"/>
  <c r="AM46" i="22" s="1"/>
  <c r="AM50" i="22"/>
  <c r="AM49" i="22" s="1"/>
  <c r="BM50" i="22"/>
  <c r="BM49" i="22" s="1"/>
  <c r="BM44" i="22"/>
  <c r="BM46" i="22" s="1"/>
  <c r="CV36" i="22"/>
  <c r="J56" i="24" s="1"/>
  <c r="J58" i="24" s="1"/>
  <c r="CL39" i="22"/>
  <c r="CM40" i="22"/>
  <c r="CM43" i="22"/>
  <c r="CM42" i="22"/>
  <c r="CD44" i="21"/>
  <c r="CV36" i="21"/>
  <c r="I56" i="24" s="1"/>
  <c r="I58" i="24" s="1"/>
  <c r="CL39" i="21"/>
  <c r="CM43" i="21"/>
  <c r="CM42" i="21"/>
  <c r="CM40" i="21"/>
  <c r="CH44" i="21"/>
  <c r="CL41" i="21"/>
  <c r="CT44" i="21"/>
  <c r="AM44" i="21"/>
  <c r="AM46" i="21" s="1"/>
  <c r="CI44" i="21"/>
  <c r="CE44" i="21"/>
  <c r="CN44" i="21"/>
  <c r="CD87" i="19"/>
  <c r="CD94" i="19"/>
  <c r="CJ87" i="19"/>
  <c r="CI87" i="19"/>
  <c r="CJ73" i="19"/>
  <c r="CJ52" i="19" s="1"/>
  <c r="CN83" i="19"/>
  <c r="CM83" i="19"/>
  <c r="CN82" i="19"/>
  <c r="CM82" i="19"/>
  <c r="CF94" i="19"/>
  <c r="CF87" i="19"/>
  <c r="CI73" i="19"/>
  <c r="CI52" i="19" s="1"/>
  <c r="CI92" i="19"/>
  <c r="CI70" i="19"/>
  <c r="CI49" i="19" s="1"/>
  <c r="CM81" i="19"/>
  <c r="CN81" i="19"/>
  <c r="CL86" i="19"/>
  <c r="CD52" i="19"/>
  <c r="CH73" i="19"/>
  <c r="CH52" i="19" s="1"/>
  <c r="CH70" i="19"/>
  <c r="CH92" i="19"/>
  <c r="CE87" i="19"/>
  <c r="CH87" i="19"/>
  <c r="CL85" i="19"/>
  <c r="CM48" i="19"/>
  <c r="CG64" i="19"/>
  <c r="CJ64" i="19"/>
  <c r="CF51" i="19"/>
  <c r="CD51" i="19"/>
  <c r="CG70" i="19"/>
  <c r="CG73" i="19"/>
  <c r="CG92" i="19"/>
  <c r="CG72" i="19" s="1"/>
  <c r="CL69" i="19"/>
  <c r="CO77" i="19" s="1"/>
  <c r="CL65" i="19"/>
  <c r="CD50" i="19"/>
  <c r="CE64" i="19"/>
  <c r="CM62" i="19"/>
  <c r="CN62" i="19"/>
  <c r="CI66" i="19"/>
  <c r="BH54" i="19"/>
  <c r="BM64" i="19"/>
  <c r="BN64" i="19"/>
  <c r="BL51" i="19"/>
  <c r="BL66" i="19"/>
  <c r="AN66" i="19"/>
  <c r="AM66" i="19"/>
  <c r="E52" i="19"/>
  <c r="F87" i="19"/>
  <c r="E64" i="19"/>
  <c r="E51" i="19" s="1"/>
  <c r="E94" i="19"/>
  <c r="F63" i="19"/>
  <c r="F91" i="19"/>
  <c r="F50" i="19"/>
  <c r="G74" i="19"/>
  <c r="F74" i="19"/>
  <c r="G60" i="19"/>
  <c r="L77" i="19"/>
  <c r="N77" i="19" s="1"/>
  <c r="BI136" i="25" l="1"/>
  <c r="J45" i="24"/>
  <c r="CX42" i="22"/>
  <c r="BI202" i="25"/>
  <c r="BI117" i="25"/>
  <c r="BI128" i="25"/>
  <c r="BI130" i="25" s="1"/>
  <c r="J30" i="24"/>
  <c r="I59" i="24"/>
  <c r="CX40" i="21"/>
  <c r="CX42" i="21"/>
  <c r="BI194" i="25"/>
  <c r="J46" i="24"/>
  <c r="CX40" i="22"/>
  <c r="BI138" i="25"/>
  <c r="BI105" i="25"/>
  <c r="CH101" i="25"/>
  <c r="CL137" i="25"/>
  <c r="CM137" i="25" s="1"/>
  <c r="CG127" i="25"/>
  <c r="CE94" i="19"/>
  <c r="CE74" i="19"/>
  <c r="CE49" i="19"/>
  <c r="CE50" i="19" s="1"/>
  <c r="CI50" i="19"/>
  <c r="CM42" i="20"/>
  <c r="CL166" i="25"/>
  <c r="CI135" i="25"/>
  <c r="CL134" i="25"/>
  <c r="CG129" i="25"/>
  <c r="CI167" i="25"/>
  <c r="CI170" i="25"/>
  <c r="CJ289" i="25"/>
  <c r="CJ170" i="25"/>
  <c r="CJ167" i="25"/>
  <c r="CJ168" i="25" s="1"/>
  <c r="CX41" i="22"/>
  <c r="J60" i="24"/>
  <c r="J62" i="24"/>
  <c r="CM41" i="22"/>
  <c r="BM44" i="21"/>
  <c r="BM46" i="21" s="1"/>
  <c r="BM49" i="21"/>
  <c r="CM39" i="20"/>
  <c r="CL44" i="20"/>
  <c r="CM44" i="20" s="1"/>
  <c r="CM46" i="20" s="1"/>
  <c r="BM52" i="19"/>
  <c r="CJ70" i="19"/>
  <c r="CJ49" i="19" s="1"/>
  <c r="CJ50" i="19" s="1"/>
  <c r="BJ49" i="19"/>
  <c r="BJ50" i="19" s="1"/>
  <c r="BJ54" i="19" s="1"/>
  <c r="BJ71" i="19"/>
  <c r="BJ74" i="19" s="1"/>
  <c r="CH201" i="25"/>
  <c r="BJ98" i="25"/>
  <c r="BL98" i="25" s="1"/>
  <c r="BI104" i="25"/>
  <c r="CL122" i="25"/>
  <c r="CM63" i="19"/>
  <c r="BD50" i="19"/>
  <c r="BD54" i="19" s="1"/>
  <c r="BM51" i="19"/>
  <c r="BM70" i="19"/>
  <c r="BN94" i="19"/>
  <c r="BM53" i="19"/>
  <c r="BM87" i="19"/>
  <c r="BO78" i="19"/>
  <c r="CF54" i="19"/>
  <c r="AL54" i="19"/>
  <c r="AM54" i="19" s="1"/>
  <c r="CJ94" i="19"/>
  <c r="CI71" i="19"/>
  <c r="AL74" i="19"/>
  <c r="AM74" i="19" s="1"/>
  <c r="BL157" i="25"/>
  <c r="BH289" i="25" s="1"/>
  <c r="BH169" i="25" s="1"/>
  <c r="CL112" i="25"/>
  <c r="CN112" i="25" s="1"/>
  <c r="CD146" i="25"/>
  <c r="CD149" i="25" s="1"/>
  <c r="CN122" i="25"/>
  <c r="CI200" i="25"/>
  <c r="CI96" i="25"/>
  <c r="CI331" i="25"/>
  <c r="CI203" i="25"/>
  <c r="CJ125" i="25"/>
  <c r="BD130" i="25"/>
  <c r="BI102" i="25"/>
  <c r="BI204" i="25"/>
  <c r="CD180" i="25"/>
  <c r="CD179" i="25"/>
  <c r="BH119" i="25"/>
  <c r="CD158" i="25"/>
  <c r="CD157" i="25"/>
  <c r="BD138" i="25"/>
  <c r="CD94" i="25"/>
  <c r="BJ287" i="25"/>
  <c r="BJ149" i="25"/>
  <c r="BJ151" i="25"/>
  <c r="CH192" i="25"/>
  <c r="CH116" i="25"/>
  <c r="CH118" i="25"/>
  <c r="CH245" i="25"/>
  <c r="CE147" i="25"/>
  <c r="CE188" i="25"/>
  <c r="CF74" i="25"/>
  <c r="CH126" i="25"/>
  <c r="CH124" i="25"/>
  <c r="CF71" i="25"/>
  <c r="CE178" i="25"/>
  <c r="BG289" i="25"/>
  <c r="BG169" i="25" s="1"/>
  <c r="BD287" i="25"/>
  <c r="BD150" i="25" s="1"/>
  <c r="CJ200" i="25"/>
  <c r="CJ101" i="25" s="1"/>
  <c r="CJ203" i="25"/>
  <c r="CJ331" i="25"/>
  <c r="CJ96" i="25"/>
  <c r="CI125" i="25"/>
  <c r="BI196" i="25"/>
  <c r="CE176" i="25"/>
  <c r="CE93" i="25" s="1"/>
  <c r="CF72" i="25"/>
  <c r="BM181" i="25"/>
  <c r="BN181" i="25"/>
  <c r="BL190" i="25"/>
  <c r="BL193" i="25" s="1"/>
  <c r="BN188" i="25"/>
  <c r="BL179" i="25"/>
  <c r="BN176" i="25"/>
  <c r="CD93" i="25"/>
  <c r="BN159" i="25"/>
  <c r="BM159" i="25"/>
  <c r="BJ193" i="25"/>
  <c r="BJ330" i="25"/>
  <c r="BJ195" i="25"/>
  <c r="BL195" i="25" s="1"/>
  <c r="CF47" i="25"/>
  <c r="CE156" i="25"/>
  <c r="CE159" i="25" s="1"/>
  <c r="CF144" i="25"/>
  <c r="CG45" i="25"/>
  <c r="CD191" i="25"/>
  <c r="CD190" i="25"/>
  <c r="CJ19" i="25"/>
  <c r="CJ123" i="25" s="1"/>
  <c r="CJ126" i="25" s="1"/>
  <c r="CI123" i="25"/>
  <c r="CI126" i="25" s="1"/>
  <c r="CE145" i="25"/>
  <c r="CE146" i="25" s="1"/>
  <c r="CF43" i="25"/>
  <c r="BD119" i="25"/>
  <c r="BI152" i="25"/>
  <c r="CJ115" i="25"/>
  <c r="CJ113" i="25"/>
  <c r="E30" i="24"/>
  <c r="BJ162" i="25"/>
  <c r="BL162" i="25" s="1"/>
  <c r="BJ288" i="25"/>
  <c r="BJ160" i="25"/>
  <c r="BJ95" i="25"/>
  <c r="BL95" i="25" s="1"/>
  <c r="BG119" i="25"/>
  <c r="BM147" i="25"/>
  <c r="BN147" i="25"/>
  <c r="BM180" i="25"/>
  <c r="BN180" i="25"/>
  <c r="CF73" i="25"/>
  <c r="CE177" i="25"/>
  <c r="BM191" i="25"/>
  <c r="BN191" i="25"/>
  <c r="BE138" i="25"/>
  <c r="CD159" i="25"/>
  <c r="BL93" i="25"/>
  <c r="BP248" i="25"/>
  <c r="CI115" i="25"/>
  <c r="CI113" i="25"/>
  <c r="BJ100" i="25"/>
  <c r="BL100" i="25" s="1"/>
  <c r="BI163" i="25"/>
  <c r="CF46" i="25"/>
  <c r="CE155" i="25"/>
  <c r="BF138" i="25"/>
  <c r="BL158" i="25"/>
  <c r="BJ329" i="25"/>
  <c r="BJ184" i="25"/>
  <c r="BL184" i="25" s="1"/>
  <c r="BJ182" i="25"/>
  <c r="CD181" i="25"/>
  <c r="CD99" i="25" s="1"/>
  <c r="BL148" i="25"/>
  <c r="BJ99" i="25"/>
  <c r="BL99" i="25" s="1"/>
  <c r="BM99" i="25" s="1"/>
  <c r="CI189" i="25"/>
  <c r="CI192" i="25" s="1"/>
  <c r="CJ75" i="25"/>
  <c r="CJ189" i="25" s="1"/>
  <c r="CJ192" i="25" s="1"/>
  <c r="CL111" i="25"/>
  <c r="CF143" i="25"/>
  <c r="CG44" i="25"/>
  <c r="CL199" i="25"/>
  <c r="CV39" i="22"/>
  <c r="CV44" i="22" s="1"/>
  <c r="CX36" i="22"/>
  <c r="CL44" i="22"/>
  <c r="CM39" i="22"/>
  <c r="CL44" i="21"/>
  <c r="CM50" i="21" s="1"/>
  <c r="CM39" i="21"/>
  <c r="CV39" i="21"/>
  <c r="CX36" i="21"/>
  <c r="CV41" i="21"/>
  <c r="CM41" i="21"/>
  <c r="CD54" i="19"/>
  <c r="CI72" i="19"/>
  <c r="CI51" i="19" s="1"/>
  <c r="CI94" i="19"/>
  <c r="CL73" i="19"/>
  <c r="CM73" i="19" s="1"/>
  <c r="CM85" i="19"/>
  <c r="CN85" i="19"/>
  <c r="CH72" i="19"/>
  <c r="CH51" i="19" s="1"/>
  <c r="CH94" i="19"/>
  <c r="CL87" i="19"/>
  <c r="CG51" i="19"/>
  <c r="CH49" i="19"/>
  <c r="CH50" i="19" s="1"/>
  <c r="CH71" i="19"/>
  <c r="CM86" i="19"/>
  <c r="CN86" i="19"/>
  <c r="CN65" i="19"/>
  <c r="CM65" i="19"/>
  <c r="CG71" i="19"/>
  <c r="CG74" i="19" s="1"/>
  <c r="CG49" i="19"/>
  <c r="CG52" i="19"/>
  <c r="CL52" i="19" s="1"/>
  <c r="CE51" i="19"/>
  <c r="CE66" i="19"/>
  <c r="CJ51" i="19"/>
  <c r="CJ66" i="19"/>
  <c r="CG47" i="19"/>
  <c r="CL43" i="19"/>
  <c r="CL47" i="19" s="1"/>
  <c r="CG94" i="19"/>
  <c r="CG66" i="19"/>
  <c r="CL64" i="19"/>
  <c r="BM66" i="19"/>
  <c r="BN66" i="19"/>
  <c r="BM71" i="19"/>
  <c r="BL74" i="19"/>
  <c r="BM74" i="19" s="1"/>
  <c r="E66" i="19"/>
  <c r="G91" i="19"/>
  <c r="G65" i="19"/>
  <c r="F94" i="19"/>
  <c r="F64" i="19"/>
  <c r="F51" i="19" s="1"/>
  <c r="F52" i="19"/>
  <c r="G84" i="19"/>
  <c r="G63" i="19"/>
  <c r="H74" i="19"/>
  <c r="CT51" i="19"/>
  <c r="F28" i="24" s="1"/>
  <c r="G50" i="19"/>
  <c r="L58" i="19"/>
  <c r="N58" i="19" s="1"/>
  <c r="L81" i="19"/>
  <c r="N81" i="19" s="1"/>
  <c r="H60" i="19"/>
  <c r="H84" i="19"/>
  <c r="BJ150" i="25" l="1"/>
  <c r="CJ201" i="25"/>
  <c r="CL170" i="25"/>
  <c r="CM170" i="25" s="1"/>
  <c r="CL70" i="19"/>
  <c r="CM70" i="19" s="1"/>
  <c r="CI54" i="19"/>
  <c r="BL49" i="19"/>
  <c r="CJ54" i="19"/>
  <c r="CL135" i="25"/>
  <c r="CM135" i="25" s="1"/>
  <c r="CM134" i="25"/>
  <c r="CI168" i="25"/>
  <c r="CL167" i="25"/>
  <c r="CL125" i="25"/>
  <c r="CM125" i="25" s="1"/>
  <c r="CX41" i="21"/>
  <c r="I60" i="24"/>
  <c r="I62" i="24" s="1"/>
  <c r="CJ71" i="19"/>
  <c r="CJ74" i="19" s="1"/>
  <c r="CE148" i="25"/>
  <c r="CE149" i="25" s="1"/>
  <c r="CD151" i="25"/>
  <c r="BI289" i="25"/>
  <c r="CL96" i="25"/>
  <c r="BF289" i="25"/>
  <c r="BD288" i="25"/>
  <c r="BE289" i="25"/>
  <c r="BD289" i="25"/>
  <c r="BD169" i="25" s="1"/>
  <c r="BM100" i="25"/>
  <c r="AO54" i="19"/>
  <c r="CL192" i="25"/>
  <c r="CN192" i="25" s="1"/>
  <c r="CF147" i="25"/>
  <c r="BM158" i="25"/>
  <c r="BN158" i="25"/>
  <c r="CF155" i="25"/>
  <c r="CG46" i="25"/>
  <c r="BL97" i="25"/>
  <c r="CF177" i="25"/>
  <c r="CG73" i="25"/>
  <c r="CG47" i="25"/>
  <c r="CF156" i="25"/>
  <c r="CU98" i="25"/>
  <c r="CF176" i="25"/>
  <c r="CF93" i="25" s="1"/>
  <c r="CG72" i="25"/>
  <c r="CI124" i="25"/>
  <c r="CL126" i="25"/>
  <c r="BL151" i="25"/>
  <c r="BJ104" i="25"/>
  <c r="BL104" i="25" s="1"/>
  <c r="BN136" i="25"/>
  <c r="CD100" i="25"/>
  <c r="CI101" i="25"/>
  <c r="CL101" i="25" s="1"/>
  <c r="CL200" i="25"/>
  <c r="CL201" i="25" s="1"/>
  <c r="CN125" i="25"/>
  <c r="CN111" i="25"/>
  <c r="CL113" i="25"/>
  <c r="BN148" i="25"/>
  <c r="BM148" i="25"/>
  <c r="CI245" i="25"/>
  <c r="CI118" i="25"/>
  <c r="CI116" i="25"/>
  <c r="CE94" i="25"/>
  <c r="BL160" i="25"/>
  <c r="CG43" i="25"/>
  <c r="CF145" i="25"/>
  <c r="CG144" i="25"/>
  <c r="CH45" i="25"/>
  <c r="BI329" i="25"/>
  <c r="BI183" i="25" s="1"/>
  <c r="BL182" i="25"/>
  <c r="BD331" i="25"/>
  <c r="BD202" i="25" s="1"/>
  <c r="BE331" i="25"/>
  <c r="BD330" i="25"/>
  <c r="BD194" i="25" s="1"/>
  <c r="BD329" i="25"/>
  <c r="BD183" i="25" s="1"/>
  <c r="BE330" i="25"/>
  <c r="BE194" i="25" s="1"/>
  <c r="BM98" i="25"/>
  <c r="CE179" i="25"/>
  <c r="CE180" i="25"/>
  <c r="CE98" i="25" s="1"/>
  <c r="CL203" i="25"/>
  <c r="CG71" i="25"/>
  <c r="CF178" i="25"/>
  <c r="CF188" i="25"/>
  <c r="CG74" i="25"/>
  <c r="CE151" i="25"/>
  <c r="CE287" i="25"/>
  <c r="CD182" i="25"/>
  <c r="CD184" i="25"/>
  <c r="BI119" i="25"/>
  <c r="CI201" i="25"/>
  <c r="CN199" i="25"/>
  <c r="BN184" i="25"/>
  <c r="BM184" i="25"/>
  <c r="CJ245" i="25"/>
  <c r="CJ116" i="25"/>
  <c r="CJ118" i="25"/>
  <c r="BM195" i="25"/>
  <c r="BN195" i="25"/>
  <c r="BL149" i="25"/>
  <c r="BH103" i="25"/>
  <c r="BH290" i="25"/>
  <c r="CH246" i="25"/>
  <c r="CH129" i="25"/>
  <c r="CH127" i="25"/>
  <c r="CE191" i="25"/>
  <c r="CE190" i="25"/>
  <c r="CL189" i="25"/>
  <c r="CN189" i="25" s="1"/>
  <c r="BJ290" i="25"/>
  <c r="CD98" i="25"/>
  <c r="CJ124" i="25"/>
  <c r="CH44" i="25"/>
  <c r="CG143" i="25"/>
  <c r="BJ332" i="25"/>
  <c r="CE158" i="25"/>
  <c r="CE157" i="25"/>
  <c r="CL115" i="25"/>
  <c r="CE181" i="25"/>
  <c r="BM162" i="25"/>
  <c r="BN162" i="25"/>
  <c r="CD195" i="25"/>
  <c r="CD193" i="25"/>
  <c r="BM193" i="25"/>
  <c r="G76" i="24"/>
  <c r="BK287" i="25"/>
  <c r="BG103" i="25"/>
  <c r="BG290" i="25"/>
  <c r="CL123" i="25"/>
  <c r="BJ97" i="25"/>
  <c r="BJ183" i="25" s="1"/>
  <c r="CD162" i="25"/>
  <c r="CD160" i="25"/>
  <c r="CD95" i="25"/>
  <c r="CM49" i="21"/>
  <c r="CM44" i="22"/>
  <c r="CM46" i="22" s="1"/>
  <c r="CM50" i="22"/>
  <c r="CM49" i="22" s="1"/>
  <c r="CX39" i="22"/>
  <c r="CX44" i="22" s="1"/>
  <c r="CZ39" i="22"/>
  <c r="CZ44" i="22" s="1"/>
  <c r="CV44" i="21"/>
  <c r="CM44" i="21"/>
  <c r="CM46" i="21" s="1"/>
  <c r="CX39" i="21"/>
  <c r="CZ39" i="21"/>
  <c r="CI74" i="19"/>
  <c r="CL72" i="19"/>
  <c r="CM72" i="19" s="1"/>
  <c r="CM52" i="19"/>
  <c r="CH54" i="19"/>
  <c r="CN94" i="19"/>
  <c r="CH74" i="19"/>
  <c r="CN87" i="19"/>
  <c r="CM87" i="19"/>
  <c r="CN64" i="19"/>
  <c r="CL66" i="19"/>
  <c r="CM64" i="19"/>
  <c r="CG50" i="19"/>
  <c r="CG54" i="19" s="1"/>
  <c r="CL49" i="19"/>
  <c r="CM49" i="19" s="1"/>
  <c r="CE54" i="19"/>
  <c r="CL51" i="19"/>
  <c r="CM51" i="19" s="1"/>
  <c r="CV45" i="19"/>
  <c r="F56" i="24" s="1"/>
  <c r="CO78" i="19"/>
  <c r="CM53" i="19"/>
  <c r="BO54" i="19"/>
  <c r="G94" i="19"/>
  <c r="G64" i="19"/>
  <c r="G51" i="19" s="1"/>
  <c r="H91" i="19"/>
  <c r="H65" i="19"/>
  <c r="F66" i="19"/>
  <c r="H87" i="19"/>
  <c r="G87" i="19"/>
  <c r="H50" i="19"/>
  <c r="L46" i="19"/>
  <c r="N46" i="19" s="1"/>
  <c r="CT50" i="19"/>
  <c r="F27" i="24" s="1"/>
  <c r="I60" i="19"/>
  <c r="I65" i="19" s="1"/>
  <c r="L45" i="19"/>
  <c r="N45" i="19" s="1"/>
  <c r="L61" i="19"/>
  <c r="N61" i="19" s="1"/>
  <c r="L41" i="19"/>
  <c r="N41" i="19" s="1"/>
  <c r="H63" i="19"/>
  <c r="M81" i="19"/>
  <c r="CU51" i="19"/>
  <c r="F44" i="24" s="1"/>
  <c r="BJ161" i="25" l="1"/>
  <c r="BJ194" i="25"/>
  <c r="BJ105" i="25"/>
  <c r="BJ202" i="25"/>
  <c r="BJ169" i="25"/>
  <c r="BJ117" i="25"/>
  <c r="BJ128" i="25"/>
  <c r="BJ136" i="25"/>
  <c r="BL136" i="25" s="1"/>
  <c r="BE202" i="25"/>
  <c r="BE204" i="25" s="1"/>
  <c r="BE290" i="25"/>
  <c r="BE169" i="25"/>
  <c r="BI169" i="25"/>
  <c r="BI171" i="25" s="1"/>
  <c r="BF169" i="25"/>
  <c r="BF171" i="25" s="1"/>
  <c r="BK288" i="25"/>
  <c r="BD161" i="25"/>
  <c r="BD163" i="25" s="1"/>
  <c r="CE100" i="25"/>
  <c r="CL71" i="19"/>
  <c r="CM71" i="19" s="1"/>
  <c r="BM49" i="19"/>
  <c r="BL50" i="19"/>
  <c r="CE99" i="25"/>
  <c r="CL168" i="25"/>
  <c r="CM168" i="25" s="1"/>
  <c r="CM167" i="25"/>
  <c r="CZ44" i="21"/>
  <c r="CX44" i="21"/>
  <c r="CM101" i="25"/>
  <c r="BI290" i="25"/>
  <c r="BJ185" i="25"/>
  <c r="BJ138" i="25"/>
  <c r="BF290" i="25"/>
  <c r="BK289" i="25"/>
  <c r="BD290" i="25"/>
  <c r="BD171" i="25"/>
  <c r="BJ152" i="25"/>
  <c r="BJ196" i="25"/>
  <c r="BG171" i="25"/>
  <c r="BD152" i="25"/>
  <c r="CG147" i="25"/>
  <c r="CM201" i="25"/>
  <c r="CG178" i="25"/>
  <c r="CH71" i="25"/>
  <c r="BK329" i="25"/>
  <c r="BD332" i="25"/>
  <c r="BM182" i="25"/>
  <c r="CF148" i="25"/>
  <c r="CL116" i="25"/>
  <c r="CM200" i="25"/>
  <c r="CN200" i="25"/>
  <c r="BM151" i="25"/>
  <c r="BN151" i="25"/>
  <c r="CI129" i="25"/>
  <c r="CI127" i="25"/>
  <c r="CI246" i="25"/>
  <c r="CF159" i="25"/>
  <c r="CF181" i="25"/>
  <c r="CH46" i="25"/>
  <c r="CG155" i="25"/>
  <c r="CM115" i="25"/>
  <c r="CN115" i="25"/>
  <c r="CI44" i="25"/>
  <c r="CH143" i="25"/>
  <c r="BH171" i="25"/>
  <c r="CG188" i="25"/>
  <c r="CH74" i="25"/>
  <c r="CN203" i="25"/>
  <c r="CM203" i="25"/>
  <c r="CE184" i="25"/>
  <c r="CE329" i="25"/>
  <c r="CE182" i="25"/>
  <c r="BK330" i="25"/>
  <c r="BI332" i="25"/>
  <c r="BI185" i="25"/>
  <c r="CG145" i="25"/>
  <c r="CG148" i="25" s="1"/>
  <c r="CH43" i="25"/>
  <c r="BM160" i="25"/>
  <c r="BN138" i="25"/>
  <c r="CG176" i="25"/>
  <c r="CG93" i="25" s="1"/>
  <c r="CH72" i="25"/>
  <c r="CG156" i="25"/>
  <c r="CG159" i="25" s="1"/>
  <c r="CH47" i="25"/>
  <c r="CF157" i="25"/>
  <c r="CF158" i="25"/>
  <c r="CF146" i="25"/>
  <c r="BJ204" i="25"/>
  <c r="BJ102" i="25"/>
  <c r="BJ171" i="25"/>
  <c r="CU108" i="25"/>
  <c r="CN123" i="25"/>
  <c r="CL124" i="25"/>
  <c r="CI247" i="25" s="1"/>
  <c r="CE195" i="25"/>
  <c r="CE193" i="25"/>
  <c r="BM149" i="25"/>
  <c r="CF94" i="25"/>
  <c r="BJ163" i="25"/>
  <c r="CF191" i="25"/>
  <c r="CF190" i="25"/>
  <c r="CH144" i="25"/>
  <c r="CI45" i="25"/>
  <c r="CM126" i="25"/>
  <c r="CN126" i="25"/>
  <c r="CF179" i="25"/>
  <c r="CF180" i="25"/>
  <c r="CD97" i="25"/>
  <c r="CD105" i="25" s="1"/>
  <c r="CE162" i="25"/>
  <c r="CE288" i="25"/>
  <c r="CE161" i="25" s="1"/>
  <c r="CE160" i="25"/>
  <c r="CE95" i="25"/>
  <c r="CE97" i="25" s="1"/>
  <c r="CJ127" i="25"/>
  <c r="CJ246" i="25"/>
  <c r="CJ129" i="25"/>
  <c r="CL118" i="25"/>
  <c r="CM192" i="25"/>
  <c r="CD104" i="25"/>
  <c r="BE196" i="25"/>
  <c r="BE332" i="25"/>
  <c r="BK331" i="25"/>
  <c r="BM104" i="25"/>
  <c r="CU101" i="25"/>
  <c r="E44" i="24" s="1"/>
  <c r="E41" i="24"/>
  <c r="CG177" i="25"/>
  <c r="CH73" i="25"/>
  <c r="BL102" i="25"/>
  <c r="CU97" i="25"/>
  <c r="CL50" i="19"/>
  <c r="CM66" i="19"/>
  <c r="CN66" i="19"/>
  <c r="G66" i="19"/>
  <c r="G52" i="19"/>
  <c r="H94" i="19"/>
  <c r="H64" i="19"/>
  <c r="H51" i="19" s="1"/>
  <c r="M61" i="19"/>
  <c r="H52" i="19"/>
  <c r="I63" i="19"/>
  <c r="I91" i="19"/>
  <c r="L83" i="19"/>
  <c r="N83" i="19" s="1"/>
  <c r="L78" i="19"/>
  <c r="N78" i="19" s="1"/>
  <c r="CV51" i="19"/>
  <c r="F60" i="24" s="1"/>
  <c r="J60" i="19"/>
  <c r="J65" i="19" s="1"/>
  <c r="CV50" i="19"/>
  <c r="F59" i="24" s="1"/>
  <c r="I50" i="19"/>
  <c r="CU50" i="19"/>
  <c r="F43" i="24" s="1"/>
  <c r="I84" i="19"/>
  <c r="I74" i="19"/>
  <c r="CE117" i="25" l="1"/>
  <c r="CE128" i="25"/>
  <c r="CE183" i="25"/>
  <c r="BL138" i="25"/>
  <c r="BM138" i="25" s="1"/>
  <c r="BM136" i="25"/>
  <c r="CE150" i="25"/>
  <c r="CE152" i="25" s="1"/>
  <c r="BF103" i="25"/>
  <c r="BF106" i="25" s="1"/>
  <c r="CE105" i="25"/>
  <c r="CL74" i="19"/>
  <c r="CM74" i="19" s="1"/>
  <c r="BM50" i="19"/>
  <c r="BL54" i="19"/>
  <c r="BM54" i="19" s="1"/>
  <c r="BI103" i="25"/>
  <c r="BI106" i="25" s="1"/>
  <c r="BE171" i="25"/>
  <c r="BE103" i="25"/>
  <c r="BE106" i="25" s="1"/>
  <c r="BJ103" i="25"/>
  <c r="BJ106" i="25" s="1"/>
  <c r="BD103" i="25"/>
  <c r="BL150" i="25"/>
  <c r="BL152" i="25" s="1"/>
  <c r="BM152" i="25" s="1"/>
  <c r="BP290" i="25"/>
  <c r="CH247" i="25"/>
  <c r="CE163" i="25"/>
  <c r="CI248" i="25"/>
  <c r="CG247" i="25"/>
  <c r="BL161" i="25"/>
  <c r="BM161" i="25" s="1"/>
  <c r="BL169" i="25"/>
  <c r="BM169" i="25" s="1"/>
  <c r="CD245" i="25"/>
  <c r="CD117" i="25" s="1"/>
  <c r="BL105" i="25"/>
  <c r="CU102" i="25" s="1"/>
  <c r="CH177" i="25"/>
  <c r="CI73" i="25"/>
  <c r="CF193" i="25"/>
  <c r="CF330" i="25"/>
  <c r="CF195" i="25"/>
  <c r="CG157" i="25"/>
  <c r="CG158" i="25"/>
  <c r="CG181" i="25"/>
  <c r="BL202" i="25"/>
  <c r="BD204" i="25"/>
  <c r="BJ130" i="25"/>
  <c r="BL128" i="25"/>
  <c r="CF100" i="25"/>
  <c r="CH176" i="25"/>
  <c r="CI72" i="25"/>
  <c r="CI46" i="25"/>
  <c r="CH155" i="25"/>
  <c r="CM116" i="25"/>
  <c r="CG146" i="25"/>
  <c r="CM118" i="25"/>
  <c r="CN118" i="25"/>
  <c r="CL129" i="25"/>
  <c r="CE102" i="25"/>
  <c r="CE130" i="25"/>
  <c r="CD102" i="25"/>
  <c r="CF98" i="25"/>
  <c r="CN124" i="25"/>
  <c r="CL127" i="25"/>
  <c r="BJ119" i="25"/>
  <c r="BL117" i="25"/>
  <c r="CF162" i="25"/>
  <c r="CF288" i="25"/>
  <c r="CF160" i="25"/>
  <c r="CF95" i="25"/>
  <c r="CF97" i="25" s="1"/>
  <c r="CG179" i="25"/>
  <c r="CG180" i="25"/>
  <c r="CG98" i="25" s="1"/>
  <c r="CE185" i="25"/>
  <c r="CI74" i="25"/>
  <c r="CH188" i="25"/>
  <c r="CH147" i="25"/>
  <c r="CG245" i="25"/>
  <c r="CD247" i="25"/>
  <c r="CD136" i="25" s="1"/>
  <c r="CJ247" i="25"/>
  <c r="BP332" i="25"/>
  <c r="BG106" i="25"/>
  <c r="CU99" i="25"/>
  <c r="E40" i="24"/>
  <c r="BM102" i="25"/>
  <c r="CG94" i="25"/>
  <c r="CF182" i="25"/>
  <c r="CF329" i="25"/>
  <c r="CF184" i="25"/>
  <c r="CI144" i="25"/>
  <c r="CJ45" i="25"/>
  <c r="CJ144" i="25" s="1"/>
  <c r="CF149" i="25"/>
  <c r="CF287" i="25"/>
  <c r="CF151" i="25"/>
  <c r="CI47" i="25"/>
  <c r="CH156" i="25"/>
  <c r="CH159" i="25" s="1"/>
  <c r="CH145" i="25"/>
  <c r="CH148" i="25" s="1"/>
  <c r="CI43" i="25"/>
  <c r="BL194" i="25"/>
  <c r="BD196" i="25"/>
  <c r="CE104" i="25"/>
  <c r="CG190" i="25"/>
  <c r="CG191" i="25"/>
  <c r="BH106" i="25"/>
  <c r="CJ44" i="25"/>
  <c r="CJ143" i="25" s="1"/>
  <c r="CI143" i="25"/>
  <c r="CD246" i="25"/>
  <c r="CD128" i="25" s="1"/>
  <c r="CF247" i="25"/>
  <c r="CE247" i="25"/>
  <c r="CE136" i="25" s="1"/>
  <c r="CF99" i="25"/>
  <c r="BL183" i="25"/>
  <c r="BD185" i="25"/>
  <c r="CI71" i="25"/>
  <c r="CH178" i="25"/>
  <c r="CM50" i="19"/>
  <c r="CL54" i="19"/>
  <c r="CM54" i="19" s="1"/>
  <c r="H66" i="19"/>
  <c r="L80" i="19"/>
  <c r="M82" i="19"/>
  <c r="M83" i="19"/>
  <c r="I52" i="19"/>
  <c r="I94" i="19"/>
  <c r="I64" i="19"/>
  <c r="I51" i="19" s="1"/>
  <c r="J63" i="19"/>
  <c r="J91" i="19"/>
  <c r="L48" i="19"/>
  <c r="M48" i="19" s="1"/>
  <c r="J84" i="19"/>
  <c r="CF150" i="25" l="1"/>
  <c r="CF161" i="25"/>
  <c r="CF136" i="25"/>
  <c r="CF194" i="25"/>
  <c r="CG136" i="25"/>
  <c r="CF105" i="25"/>
  <c r="CF202" i="25"/>
  <c r="CF117" i="25"/>
  <c r="CF128" i="25"/>
  <c r="CF183" i="25"/>
  <c r="CO54" i="19"/>
  <c r="BM150" i="25"/>
  <c r="BN152" i="25"/>
  <c r="BN150" i="25"/>
  <c r="BO106" i="25"/>
  <c r="CH248" i="25"/>
  <c r="BN161" i="25"/>
  <c r="BN169" i="25"/>
  <c r="BL163" i="25"/>
  <c r="BN163" i="25" s="1"/>
  <c r="BL171" i="25"/>
  <c r="BM171" i="25" s="1"/>
  <c r="CD248" i="25"/>
  <c r="CH181" i="25"/>
  <c r="CH99" i="25" s="1"/>
  <c r="CF102" i="25"/>
  <c r="CF204" i="25"/>
  <c r="CF130" i="25"/>
  <c r="CI178" i="25"/>
  <c r="CJ71" i="25"/>
  <c r="CJ178" i="25" s="1"/>
  <c r="CL178" i="25" s="1"/>
  <c r="CN178" i="25" s="1"/>
  <c r="CE138" i="25"/>
  <c r="CE248" i="25"/>
  <c r="CJ147" i="25"/>
  <c r="CF152" i="25"/>
  <c r="CG248" i="25"/>
  <c r="CH146" i="25"/>
  <c r="CM127" i="25"/>
  <c r="CH157" i="25"/>
  <c r="CH158" i="25"/>
  <c r="CH180" i="25"/>
  <c r="CH98" i="25" s="1"/>
  <c r="CH179" i="25"/>
  <c r="CF138" i="25"/>
  <c r="CF248" i="25"/>
  <c r="CF104" i="25"/>
  <c r="BM117" i="25"/>
  <c r="BN117" i="25"/>
  <c r="BL119" i="25"/>
  <c r="CN129" i="25"/>
  <c r="CM129" i="25"/>
  <c r="CJ46" i="25"/>
  <c r="CJ155" i="25" s="1"/>
  <c r="CI155" i="25"/>
  <c r="BL204" i="25"/>
  <c r="BM202" i="25"/>
  <c r="BN202" i="25"/>
  <c r="CK245" i="25"/>
  <c r="CG288" i="25"/>
  <c r="CG161" i="25" s="1"/>
  <c r="CG162" i="25"/>
  <c r="CG160" i="25"/>
  <c r="CG95" i="25"/>
  <c r="CG97" i="25" s="1"/>
  <c r="CL144" i="25"/>
  <c r="CN144" i="25" s="1"/>
  <c r="BM105" i="25"/>
  <c r="E45" i="24"/>
  <c r="BL103" i="25"/>
  <c r="BD106" i="25"/>
  <c r="BM183" i="25"/>
  <c r="BN183" i="25"/>
  <c r="BL185" i="25"/>
  <c r="CK246" i="25"/>
  <c r="CG100" i="25"/>
  <c r="BM194" i="25"/>
  <c r="BN194" i="25"/>
  <c r="BL196" i="25"/>
  <c r="CJ47" i="25"/>
  <c r="CJ156" i="25" s="1"/>
  <c r="CJ159" i="25" s="1"/>
  <c r="CI156" i="25"/>
  <c r="CI159" i="25" s="1"/>
  <c r="CF332" i="25"/>
  <c r="CF185" i="25"/>
  <c r="E42" i="24"/>
  <c r="CJ248" i="25"/>
  <c r="CH190" i="25"/>
  <c r="CH191" i="25"/>
  <c r="CF163" i="25"/>
  <c r="CE119" i="25"/>
  <c r="BM128" i="25"/>
  <c r="BN128" i="25"/>
  <c r="BL130" i="25"/>
  <c r="CG99" i="25"/>
  <c r="CH94" i="25"/>
  <c r="CI147" i="25"/>
  <c r="CL143" i="25"/>
  <c r="CG195" i="25"/>
  <c r="CG193" i="25"/>
  <c r="CG330" i="25"/>
  <c r="CG194" i="25" s="1"/>
  <c r="CI145" i="25"/>
  <c r="CI148" i="25" s="1"/>
  <c r="CJ43" i="25"/>
  <c r="CJ145" i="25" s="1"/>
  <c r="CJ148" i="25" s="1"/>
  <c r="CK247" i="25"/>
  <c r="CH93" i="25"/>
  <c r="CI188" i="25"/>
  <c r="CJ74" i="25"/>
  <c r="CJ188" i="25" s="1"/>
  <c r="CG184" i="25"/>
  <c r="CG329" i="25"/>
  <c r="CG183" i="25" s="1"/>
  <c r="CG182" i="25"/>
  <c r="CG287" i="25"/>
  <c r="CG150" i="25" s="1"/>
  <c r="CG151" i="25"/>
  <c r="CG149" i="25"/>
  <c r="CJ72" i="25"/>
  <c r="CJ176" i="25" s="1"/>
  <c r="CJ93" i="25" s="1"/>
  <c r="CI176" i="25"/>
  <c r="CF196" i="25"/>
  <c r="CJ73" i="25"/>
  <c r="CJ177" i="25" s="1"/>
  <c r="CJ181" i="25" s="1"/>
  <c r="CI177" i="25"/>
  <c r="I87" i="19"/>
  <c r="J64" i="19"/>
  <c r="J51" i="19" s="1"/>
  <c r="J94" i="19"/>
  <c r="L86" i="19"/>
  <c r="N86" i="19" s="1"/>
  <c r="I66" i="19"/>
  <c r="L84" i="19"/>
  <c r="M84" i="19" s="1"/>
  <c r="M85" i="19"/>
  <c r="CS47" i="19"/>
  <c r="CG202" i="25" l="1"/>
  <c r="CG128" i="25"/>
  <c r="CG117" i="25"/>
  <c r="CG138" i="25"/>
  <c r="CG105" i="25"/>
  <c r="CD119" i="25"/>
  <c r="CL155" i="25"/>
  <c r="BM163" i="25"/>
  <c r="BN171" i="25"/>
  <c r="CP248" i="25"/>
  <c r="CL159" i="25"/>
  <c r="CL148" i="25"/>
  <c r="CJ99" i="25"/>
  <c r="CG102" i="25"/>
  <c r="CG204" i="25"/>
  <c r="CG130" i="25"/>
  <c r="CI179" i="25"/>
  <c r="CI180" i="25"/>
  <c r="CG152" i="25"/>
  <c r="CJ190" i="25"/>
  <c r="CJ191" i="25"/>
  <c r="BM130" i="25"/>
  <c r="BN130" i="25"/>
  <c r="CL177" i="25"/>
  <c r="CN177" i="25" s="1"/>
  <c r="CN159" i="25"/>
  <c r="BM185" i="25"/>
  <c r="BN185" i="25"/>
  <c r="CU100" i="25"/>
  <c r="BM103" i="25"/>
  <c r="BL106" i="25"/>
  <c r="BM106" i="25" s="1"/>
  <c r="CN155" i="25"/>
  <c r="CF119" i="25"/>
  <c r="CJ180" i="25"/>
  <c r="CJ98" i="25" s="1"/>
  <c r="CJ179" i="25"/>
  <c r="CI191" i="25"/>
  <c r="CI190" i="25"/>
  <c r="CJ94" i="25"/>
  <c r="CN143" i="25"/>
  <c r="CL188" i="25"/>
  <c r="CI158" i="25"/>
  <c r="CI157" i="25"/>
  <c r="CL145" i="25"/>
  <c r="CN145" i="25" s="1"/>
  <c r="CL176" i="25"/>
  <c r="CH100" i="25"/>
  <c r="CI94" i="25"/>
  <c r="CJ146" i="25"/>
  <c r="CL156" i="25"/>
  <c r="CN156" i="25" s="1"/>
  <c r="CG185" i="25"/>
  <c r="CG332" i="25"/>
  <c r="CG196" i="25"/>
  <c r="CI93" i="25"/>
  <c r="BM196" i="25"/>
  <c r="BN196" i="25"/>
  <c r="CD130" i="25"/>
  <c r="CJ158" i="25"/>
  <c r="CJ157" i="25"/>
  <c r="BM119" i="25"/>
  <c r="BN119" i="25"/>
  <c r="CH182" i="25"/>
  <c r="CH329" i="25"/>
  <c r="CH183" i="25" s="1"/>
  <c r="CH184" i="25"/>
  <c r="CH288" i="25"/>
  <c r="CH161" i="25" s="1"/>
  <c r="CH162" i="25"/>
  <c r="CH160" i="25"/>
  <c r="CH95" i="25"/>
  <c r="CH97" i="25" s="1"/>
  <c r="CH151" i="25"/>
  <c r="CH149" i="25"/>
  <c r="CH287" i="25"/>
  <c r="CH150" i="25" s="1"/>
  <c r="CL147" i="25"/>
  <c r="CI181" i="25"/>
  <c r="CL181" i="25" s="1"/>
  <c r="CG104" i="25"/>
  <c r="CD138" i="25"/>
  <c r="CI146" i="25"/>
  <c r="CH195" i="25"/>
  <c r="CH330" i="25"/>
  <c r="CH194" i="25" s="1"/>
  <c r="CH193" i="25"/>
  <c r="CG163" i="25"/>
  <c r="BN204" i="25"/>
  <c r="BM204" i="25"/>
  <c r="J66" i="19"/>
  <c r="M86" i="19"/>
  <c r="J87" i="19"/>
  <c r="L87" i="19"/>
  <c r="N87" i="19" s="1"/>
  <c r="CH202" i="25" l="1"/>
  <c r="CH117" i="25"/>
  <c r="CH128" i="25"/>
  <c r="CH136" i="25"/>
  <c r="CH138" i="25"/>
  <c r="CH105" i="25"/>
  <c r="CG119" i="25"/>
  <c r="CL146" i="25"/>
  <c r="CJ100" i="25"/>
  <c r="CI100" i="25"/>
  <c r="CL94" i="25"/>
  <c r="CM181" i="25"/>
  <c r="CN181" i="25"/>
  <c r="CI151" i="25"/>
  <c r="CI287" i="25"/>
  <c r="CI149" i="25"/>
  <c r="CH102" i="25"/>
  <c r="CH204" i="25"/>
  <c r="CL158" i="25"/>
  <c r="CI162" i="25"/>
  <c r="CI288" i="25"/>
  <c r="CI160" i="25"/>
  <c r="CI95" i="25"/>
  <c r="CI97" i="25" s="1"/>
  <c r="CI99" i="25"/>
  <c r="CL99" i="25" s="1"/>
  <c r="CJ182" i="25"/>
  <c r="CJ329" i="25"/>
  <c r="CJ184" i="25"/>
  <c r="CJ330" i="25"/>
  <c r="CJ195" i="25"/>
  <c r="CJ193" i="25"/>
  <c r="CI182" i="25"/>
  <c r="CI184" i="25"/>
  <c r="CM147" i="25"/>
  <c r="CN147" i="25"/>
  <c r="CH163" i="25"/>
  <c r="CJ151" i="25"/>
  <c r="CJ287" i="25"/>
  <c r="CJ149" i="25"/>
  <c r="CU103" i="25"/>
  <c r="E43" i="24"/>
  <c r="CM159" i="25"/>
  <c r="CH196" i="25"/>
  <c r="CN136" i="25"/>
  <c r="CH104" i="25"/>
  <c r="CL179" i="25"/>
  <c r="CN176" i="25"/>
  <c r="CI330" i="25"/>
  <c r="CI193" i="25"/>
  <c r="CI195" i="25"/>
  <c r="CL157" i="25"/>
  <c r="CI289" i="25" s="1"/>
  <c r="CH152" i="25"/>
  <c r="CH332" i="25"/>
  <c r="CH185" i="25"/>
  <c r="CJ288" i="25"/>
  <c r="CJ162" i="25"/>
  <c r="CJ160" i="25"/>
  <c r="CJ95" i="25"/>
  <c r="CL93" i="25"/>
  <c r="CL190" i="25"/>
  <c r="CN188" i="25"/>
  <c r="CL191" i="25"/>
  <c r="CI98" i="25"/>
  <c r="CL98" i="25" s="1"/>
  <c r="CL180" i="25"/>
  <c r="CM148" i="25"/>
  <c r="CN148" i="25"/>
  <c r="M87" i="19"/>
  <c r="CI202" i="25" l="1"/>
  <c r="CI117" i="25"/>
  <c r="CI128" i="25"/>
  <c r="CI136" i="25"/>
  <c r="CI150" i="25"/>
  <c r="CI161" i="25"/>
  <c r="CJ161" i="25"/>
  <c r="CI169" i="25"/>
  <c r="CI171" i="25" s="1"/>
  <c r="CI194" i="25"/>
  <c r="CI138" i="25"/>
  <c r="CI105" i="25"/>
  <c r="CE289" i="25"/>
  <c r="CL149" i="25"/>
  <c r="CD289" i="25"/>
  <c r="CD169" i="25" s="1"/>
  <c r="CL100" i="25"/>
  <c r="CV98" i="25" s="1"/>
  <c r="CM99" i="25"/>
  <c r="CL193" i="25"/>
  <c r="CM193" i="25" s="1"/>
  <c r="CL162" i="25"/>
  <c r="CN162" i="25" s="1"/>
  <c r="CG289" i="25"/>
  <c r="CD287" i="25"/>
  <c r="CD150" i="25" s="1"/>
  <c r="CF289" i="25"/>
  <c r="CH289" i="25"/>
  <c r="CH169" i="25" s="1"/>
  <c r="CL184" i="25"/>
  <c r="CN184" i="25" s="1"/>
  <c r="CM98" i="25"/>
  <c r="CI102" i="25"/>
  <c r="CI204" i="25"/>
  <c r="CI130" i="25"/>
  <c r="CM180" i="25"/>
  <c r="CN180" i="25"/>
  <c r="CN138" i="25"/>
  <c r="CL160" i="25"/>
  <c r="CM158" i="25"/>
  <c r="CN158" i="25"/>
  <c r="CI329" i="25"/>
  <c r="CI183" i="25" s="1"/>
  <c r="CL182" i="25"/>
  <c r="CD331" i="25"/>
  <c r="CD202" i="25" s="1"/>
  <c r="CE331" i="25"/>
  <c r="CD329" i="25"/>
  <c r="CD183" i="25" s="1"/>
  <c r="CD330" i="25"/>
  <c r="CD194" i="25" s="1"/>
  <c r="CE330" i="25"/>
  <c r="CE194" i="25" s="1"/>
  <c r="CJ290" i="25"/>
  <c r="CJ332" i="25"/>
  <c r="CH130" i="25"/>
  <c r="CM191" i="25"/>
  <c r="CN191" i="25"/>
  <c r="CL95" i="25"/>
  <c r="CL97" i="25" s="1"/>
  <c r="CJ97" i="25"/>
  <c r="CI196" i="25"/>
  <c r="CJ104" i="25"/>
  <c r="CL151" i="25"/>
  <c r="CL195" i="25"/>
  <c r="CI163" i="25"/>
  <c r="CH119" i="25"/>
  <c r="CD288" i="25"/>
  <c r="CD161" i="25" s="1"/>
  <c r="CM149" i="25"/>
  <c r="E46" i="24"/>
  <c r="CI104" i="25"/>
  <c r="CI290" i="25"/>
  <c r="CI152" i="25"/>
  <c r="CT48" i="19"/>
  <c r="CJ105" i="25" l="1"/>
  <c r="CJ202" i="25"/>
  <c r="CJ169" i="25"/>
  <c r="CJ117" i="25"/>
  <c r="CJ128" i="25"/>
  <c r="CJ136" i="25"/>
  <c r="CL136" i="25" s="1"/>
  <c r="CJ183" i="25"/>
  <c r="CJ185" i="25" s="1"/>
  <c r="CJ150" i="25"/>
  <c r="CJ152" i="25" s="1"/>
  <c r="CJ194" i="25"/>
  <c r="CE202" i="25"/>
  <c r="CE204" i="25" s="1"/>
  <c r="CF169" i="25"/>
  <c r="CF171" i="25" s="1"/>
  <c r="CG290" i="25"/>
  <c r="CG169" i="25"/>
  <c r="CG103" i="25" s="1"/>
  <c r="CE290" i="25"/>
  <c r="CE169" i="25"/>
  <c r="CV108" i="25"/>
  <c r="CX96" i="25" s="1"/>
  <c r="CJ196" i="25"/>
  <c r="CM184" i="25"/>
  <c r="CK287" i="25"/>
  <c r="CM162" i="25"/>
  <c r="CF290" i="25"/>
  <c r="CD290" i="25"/>
  <c r="CK289" i="25"/>
  <c r="CJ163" i="25"/>
  <c r="CH103" i="25"/>
  <c r="CH290" i="25"/>
  <c r="CV97" i="25"/>
  <c r="CL102" i="25"/>
  <c r="CN151" i="25"/>
  <c r="CM151" i="25"/>
  <c r="CD171" i="25"/>
  <c r="CM100" i="25"/>
  <c r="CL104" i="25"/>
  <c r="CE196" i="25"/>
  <c r="CE332" i="25"/>
  <c r="CK331" i="25"/>
  <c r="CK288" i="25"/>
  <c r="CK330" i="25"/>
  <c r="CM182" i="25"/>
  <c r="G74" i="24"/>
  <c r="CD152" i="25"/>
  <c r="E57" i="24"/>
  <c r="CX98" i="25"/>
  <c r="CM195" i="25"/>
  <c r="CN195" i="25"/>
  <c r="CJ171" i="25"/>
  <c r="CJ102" i="25"/>
  <c r="CJ204" i="25"/>
  <c r="CJ130" i="25"/>
  <c r="CK329" i="25"/>
  <c r="CD332" i="25"/>
  <c r="CI332" i="25"/>
  <c r="CI185" i="25"/>
  <c r="CM160" i="25"/>
  <c r="CI119" i="25"/>
  <c r="CT47" i="19"/>
  <c r="F25" i="24" s="1"/>
  <c r="CT55" i="19"/>
  <c r="CM136" i="25" l="1"/>
  <c r="CL138" i="25"/>
  <c r="CM138" i="25" s="1"/>
  <c r="CJ138" i="25"/>
  <c r="CF103" i="25"/>
  <c r="CF106" i="25" s="1"/>
  <c r="J76" i="24"/>
  <c r="CZ98" i="25"/>
  <c r="CD103" i="25"/>
  <c r="CI103" i="25"/>
  <c r="CI106" i="25" s="1"/>
  <c r="CJ103" i="25"/>
  <c r="CJ106" i="25" s="1"/>
  <c r="CE171" i="25"/>
  <c r="CE103" i="25"/>
  <c r="CE106" i="25" s="1"/>
  <c r="F26" i="24"/>
  <c r="CG171" i="25"/>
  <c r="CP290" i="25"/>
  <c r="CG106" i="25"/>
  <c r="CL128" i="25"/>
  <c r="CM128" i="25" s="1"/>
  <c r="CH171" i="25"/>
  <c r="CH106" i="25"/>
  <c r="CM102" i="25"/>
  <c r="CL183" i="25"/>
  <c r="CD185" i="25"/>
  <c r="CV101" i="25"/>
  <c r="CM104" i="25"/>
  <c r="CL105" i="25"/>
  <c r="CV102" i="25" s="1"/>
  <c r="CP332" i="25"/>
  <c r="CL161" i="25"/>
  <c r="CD163" i="25"/>
  <c r="CL202" i="25"/>
  <c r="CD204" i="25"/>
  <c r="CJ119" i="25"/>
  <c r="CL117" i="25"/>
  <c r="CL150" i="25"/>
  <c r="CL194" i="25"/>
  <c r="CD196" i="25"/>
  <c r="CL169" i="25"/>
  <c r="E56" i="24"/>
  <c r="CV99" i="25"/>
  <c r="CX97" i="25"/>
  <c r="CZ97" i="25" s="1"/>
  <c r="CZ99" i="25" s="1"/>
  <c r="CT49" i="19"/>
  <c r="CO106" i="25" l="1"/>
  <c r="CL130" i="25"/>
  <c r="CM130" i="25" s="1"/>
  <c r="CN128" i="25"/>
  <c r="CM169" i="25"/>
  <c r="CN169" i="25"/>
  <c r="CL171" i="25"/>
  <c r="CN117" i="25"/>
  <c r="CM117" i="25"/>
  <c r="CL119" i="25"/>
  <c r="CM202" i="25"/>
  <c r="CN202" i="25"/>
  <c r="CL204" i="25"/>
  <c r="CM105" i="25"/>
  <c r="CN183" i="25"/>
  <c r="CM183" i="25"/>
  <c r="CL185" i="25"/>
  <c r="CX99" i="25"/>
  <c r="CM194" i="25"/>
  <c r="CN194" i="25"/>
  <c r="CL196" i="25"/>
  <c r="CN161" i="25"/>
  <c r="CM161" i="25"/>
  <c r="CL163" i="25"/>
  <c r="CX101" i="25"/>
  <c r="CZ101" i="25" s="1"/>
  <c r="E60" i="24"/>
  <c r="B51" i="24"/>
  <c r="D68" i="24" s="1"/>
  <c r="E58" i="24"/>
  <c r="CM150" i="25"/>
  <c r="CN150" i="25"/>
  <c r="CL152" i="25"/>
  <c r="CL103" i="25"/>
  <c r="CD106" i="25"/>
  <c r="CT52" i="19"/>
  <c r="F29" i="24" s="1"/>
  <c r="F30" i="24" s="1"/>
  <c r="CN130" i="25" l="1"/>
  <c r="CM185" i="25"/>
  <c r="CN185" i="25"/>
  <c r="CV100" i="25"/>
  <c r="CM103" i="25"/>
  <c r="CL106" i="25"/>
  <c r="CM106" i="25" s="1"/>
  <c r="CM196" i="25"/>
  <c r="CN196" i="25"/>
  <c r="DF97" i="25"/>
  <c r="DE97" i="25"/>
  <c r="CX102" i="25"/>
  <c r="CZ102" i="25" s="1"/>
  <c r="E61" i="24"/>
  <c r="CN171" i="25"/>
  <c r="CM171" i="25"/>
  <c r="CN152" i="25"/>
  <c r="CM152" i="25"/>
  <c r="CN163" i="25"/>
  <c r="CM163" i="25"/>
  <c r="CN119" i="25"/>
  <c r="CM119" i="25"/>
  <c r="CM204" i="25"/>
  <c r="CN204" i="25"/>
  <c r="CT53" i="19"/>
  <c r="E59" i="24" l="1"/>
  <c r="CX100" i="25"/>
  <c r="CZ100" i="25" s="1"/>
  <c r="CZ103" i="25" s="1"/>
  <c r="CV103" i="25"/>
  <c r="CU47" i="19"/>
  <c r="CU55" i="19"/>
  <c r="CX103" i="25" l="1"/>
  <c r="E62" i="24"/>
  <c r="CU48" i="19"/>
  <c r="F41" i="24" s="1"/>
  <c r="F42" i="24" l="1"/>
  <c r="DF100" i="25"/>
  <c r="DE100" i="25"/>
  <c r="DE103" i="25"/>
  <c r="CU49" i="19"/>
  <c r="CU52" i="19" l="1"/>
  <c r="CU53" i="19" l="1"/>
  <c r="F45" i="24"/>
  <c r="F46" i="24" s="1"/>
  <c r="CV48" i="19"/>
  <c r="CV55" i="19"/>
  <c r="CV49" i="19" l="1"/>
  <c r="CV47" i="19"/>
  <c r="CX47" i="19" s="1"/>
  <c r="F57" i="24" l="1"/>
  <c r="CV52" i="19"/>
  <c r="F61" i="24" s="1"/>
  <c r="F58" i="24" l="1"/>
  <c r="F62" i="24" s="1"/>
  <c r="CV53" i="19"/>
  <c r="J69" i="24" l="1"/>
  <c r="CP44" i="20"/>
  <c r="CP39" i="20"/>
  <c r="L20" i="20"/>
  <c r="CT38" i="20" l="1"/>
  <c r="CU37" i="20"/>
  <c r="CU38" i="20"/>
  <c r="CT37" i="20"/>
  <c r="H25" i="24" l="1"/>
  <c r="M25" i="24" s="1"/>
  <c r="H41" i="24"/>
  <c r="M41" i="24" s="1"/>
  <c r="CV37" i="20"/>
  <c r="CV38" i="20"/>
  <c r="CU36" i="20"/>
  <c r="N41" i="24" l="1"/>
  <c r="O41" i="24" s="1"/>
  <c r="N25" i="24"/>
  <c r="O25" i="24" s="1"/>
  <c r="H57" i="24"/>
  <c r="N57" i="24" s="1"/>
  <c r="CU39" i="20"/>
  <c r="H40" i="24"/>
  <c r="CU43" i="20"/>
  <c r="CV36" i="20"/>
  <c r="CT36" i="20"/>
  <c r="M57" i="24" l="1"/>
  <c r="O57" i="24" s="1"/>
  <c r="CT39" i="20"/>
  <c r="H24" i="24"/>
  <c r="CV39" i="20"/>
  <c r="H56" i="24"/>
  <c r="N40" i="24"/>
  <c r="H42" i="24"/>
  <c r="N42" i="24" s="1"/>
  <c r="M40" i="24"/>
  <c r="H45" i="24"/>
  <c r="CV43" i="20"/>
  <c r="CT43" i="20"/>
  <c r="M42" i="24" l="1"/>
  <c r="O42" i="24" s="1"/>
  <c r="O40" i="24"/>
  <c r="H26" i="24"/>
  <c r="N26" i="24" s="1"/>
  <c r="N24" i="24"/>
  <c r="M24" i="24"/>
  <c r="N56" i="24"/>
  <c r="H58" i="24"/>
  <c r="N58" i="24" s="1"/>
  <c r="M56" i="24"/>
  <c r="N45" i="24"/>
  <c r="M45" i="24"/>
  <c r="H29" i="24"/>
  <c r="H61" i="24"/>
  <c r="L22" i="20"/>
  <c r="L24" i="20"/>
  <c r="O45" i="24" l="1"/>
  <c r="M58" i="24"/>
  <c r="O58" i="24" s="1"/>
  <c r="O56" i="24"/>
  <c r="M26" i="24"/>
  <c r="O26" i="24" s="1"/>
  <c r="O24" i="24"/>
  <c r="N61" i="24"/>
  <c r="M61" i="24"/>
  <c r="N29" i="24"/>
  <c r="M29" i="24"/>
  <c r="L34" i="20"/>
  <c r="N34" i="20" s="1"/>
  <c r="L25" i="20"/>
  <c r="O61" i="24" l="1"/>
  <c r="O29" i="24"/>
  <c r="L38" i="20"/>
  <c r="N38" i="20" l="1"/>
  <c r="CS38" i="20"/>
  <c r="CX38" i="20" s="1"/>
  <c r="G36" i="20"/>
  <c r="F36" i="20"/>
  <c r="H36" i="20"/>
  <c r="I36" i="20"/>
  <c r="J36" i="20"/>
  <c r="L35" i="20"/>
  <c r="N35" i="20" s="1"/>
  <c r="F41" i="20" l="1"/>
  <c r="F40" i="20"/>
  <c r="F43" i="20"/>
  <c r="F42" i="20"/>
  <c r="J43" i="20"/>
  <c r="J42" i="20"/>
  <c r="G42" i="20"/>
  <c r="G40" i="20"/>
  <c r="I41" i="20"/>
  <c r="I42" i="20"/>
  <c r="I40" i="20"/>
  <c r="I43" i="20"/>
  <c r="H42" i="20"/>
  <c r="H40" i="20"/>
  <c r="J40" i="20"/>
  <c r="J41" i="20"/>
  <c r="H43" i="20"/>
  <c r="H41" i="20"/>
  <c r="G41" i="20"/>
  <c r="G43" i="20"/>
  <c r="I39" i="20"/>
  <c r="F39" i="20"/>
  <c r="G39" i="20"/>
  <c r="H39" i="20"/>
  <c r="J39" i="20"/>
  <c r="F44" i="20" l="1"/>
  <c r="I44" i="20"/>
  <c r="J44" i="20"/>
  <c r="H44" i="20"/>
  <c r="G44" i="20"/>
  <c r="DE134" i="22"/>
  <c r="CU40" i="20"/>
  <c r="CT40" i="20"/>
  <c r="CV40" i="20"/>
  <c r="H27" i="24" l="1"/>
  <c r="M27" i="24" s="1"/>
  <c r="H43" i="24"/>
  <c r="M43" i="24" s="1"/>
  <c r="H59" i="24"/>
  <c r="M59" i="24" s="1"/>
  <c r="CT41" i="20"/>
  <c r="H28" i="24" s="1"/>
  <c r="DE138" i="22"/>
  <c r="DF138" i="22"/>
  <c r="DF134" i="22"/>
  <c r="N28" i="24" l="1"/>
  <c r="M28" i="24"/>
  <c r="N43" i="24"/>
  <c r="O43" i="24" s="1"/>
  <c r="CT44" i="20"/>
  <c r="N59" i="24"/>
  <c r="O59" i="24" s="1"/>
  <c r="N27" i="24"/>
  <c r="O27" i="24" s="1"/>
  <c r="H30" i="24"/>
  <c r="CU41" i="20"/>
  <c r="CV41" i="20"/>
  <c r="O28" i="24" l="1"/>
  <c r="H60" i="24"/>
  <c r="CV44" i="20"/>
  <c r="H44" i="24"/>
  <c r="CU44" i="20"/>
  <c r="M30" i="24"/>
  <c r="N30" i="24"/>
  <c r="DF141" i="22"/>
  <c r="DE141" i="22"/>
  <c r="O30" i="24" l="1"/>
  <c r="N44" i="24"/>
  <c r="N46" i="24" s="1"/>
  <c r="M44" i="24"/>
  <c r="H46" i="24"/>
  <c r="N60" i="24"/>
  <c r="N62" i="24" s="1"/>
  <c r="M60" i="24"/>
  <c r="H62" i="24"/>
  <c r="L33" i="20"/>
  <c r="O44" i="24" l="1"/>
  <c r="O60" i="24"/>
  <c r="M46" i="24"/>
  <c r="O46" i="24" s="1"/>
  <c r="M62" i="24"/>
  <c r="O62" i="24" s="1"/>
  <c r="N33" i="20"/>
  <c r="M38" i="20"/>
  <c r="L32" i="20"/>
  <c r="E36" i="20"/>
  <c r="CS46" i="20" l="1"/>
  <c r="CX35" i="20" s="1"/>
  <c r="E43" i="20"/>
  <c r="L43" i="20" s="1"/>
  <c r="E42" i="20"/>
  <c r="L42" i="20" s="1"/>
  <c r="CS42" i="20" s="1"/>
  <c r="CX42" i="20" s="1"/>
  <c r="E40" i="20"/>
  <c r="L40" i="20" s="1"/>
  <c r="E41" i="20"/>
  <c r="L41" i="20" s="1"/>
  <c r="CS41" i="20" s="1"/>
  <c r="N32" i="20"/>
  <c r="L37" i="20"/>
  <c r="L36" i="20"/>
  <c r="E39" i="20"/>
  <c r="CZ41" i="20" l="1"/>
  <c r="CZ37" i="20"/>
  <c r="CZ42" i="20"/>
  <c r="CZ36" i="20"/>
  <c r="CZ43" i="20"/>
  <c r="CZ40" i="20"/>
  <c r="CZ38" i="20"/>
  <c r="E44" i="20"/>
  <c r="CX41" i="20"/>
  <c r="H12" i="24"/>
  <c r="N12" i="24" s="1"/>
  <c r="M42" i="20"/>
  <c r="M43" i="20"/>
  <c r="N44" i="20"/>
  <c r="M37" i="20"/>
  <c r="N37" i="20"/>
  <c r="M40" i="20"/>
  <c r="CS37" i="20"/>
  <c r="CS40" i="20"/>
  <c r="CS36" i="20"/>
  <c r="H8" i="24" s="1"/>
  <c r="M41" i="20"/>
  <c r="L39" i="20"/>
  <c r="N8" i="24" l="1"/>
  <c r="CX40" i="20"/>
  <c r="H11" i="24"/>
  <c r="CX37" i="20"/>
  <c r="H9" i="24"/>
  <c r="N9" i="24" s="1"/>
  <c r="M39" i="20"/>
  <c r="L44" i="20"/>
  <c r="CS43" i="20"/>
  <c r="CS39" i="20"/>
  <c r="CX36" i="20"/>
  <c r="N11" i="24" l="1"/>
  <c r="H10" i="24"/>
  <c r="N10" i="24" s="1"/>
  <c r="BM50" i="20"/>
  <c r="BM49" i="20" s="1"/>
  <c r="M49" i="20"/>
  <c r="AM50" i="20"/>
  <c r="AM49" i="20" s="1"/>
  <c r="CM50" i="20"/>
  <c r="CM49" i="20" s="1"/>
  <c r="CX43" i="20"/>
  <c r="H13" i="24"/>
  <c r="CS44" i="20"/>
  <c r="CX39" i="20"/>
  <c r="N13" i="24" l="1"/>
  <c r="N14" i="24" s="1"/>
  <c r="H14" i="24"/>
  <c r="CX44" i="20"/>
  <c r="CZ39" i="20"/>
  <c r="M44" i="20"/>
  <c r="CZ44" i="20" l="1"/>
  <c r="M46" i="20"/>
  <c r="D60" i="19" l="1"/>
  <c r="L62" i="19"/>
  <c r="N62" i="19" s="1"/>
  <c r="L59" i="19"/>
  <c r="N59" i="19" s="1"/>
  <c r="L42" i="19"/>
  <c r="N42" i="19" s="1"/>
  <c r="D91" i="19" l="1"/>
  <c r="D65" i="19"/>
  <c r="D52" i="19" s="1"/>
  <c r="L60" i="19"/>
  <c r="M62" i="19"/>
  <c r="D63" i="19"/>
  <c r="L69" i="19"/>
  <c r="M72" i="19" s="1"/>
  <c r="D47" i="19"/>
  <c r="D50" i="19" l="1"/>
  <c r="CS55" i="19"/>
  <c r="CX42" i="19" s="1"/>
  <c r="J74" i="24" s="1"/>
  <c r="L63" i="19"/>
  <c r="N63" i="19" s="1"/>
  <c r="N60" i="19"/>
  <c r="L65" i="19"/>
  <c r="N65" i="19" s="1"/>
  <c r="O77" i="19"/>
  <c r="D94" i="19"/>
  <c r="N94" i="19" s="1"/>
  <c r="D64" i="19"/>
  <c r="D66" i="19" s="1"/>
  <c r="L43" i="19"/>
  <c r="G75" i="24" l="1"/>
  <c r="J75" i="24"/>
  <c r="N75" i="24" s="1"/>
  <c r="O75" i="24" s="1"/>
  <c r="M63" i="19"/>
  <c r="J71" i="19"/>
  <c r="J49" i="19"/>
  <c r="D51" i="19"/>
  <c r="L64" i="19"/>
  <c r="N64" i="19" s="1"/>
  <c r="M65" i="19"/>
  <c r="L70" i="19"/>
  <c r="N76" i="24"/>
  <c r="O76" i="24" s="1"/>
  <c r="CZ47" i="19"/>
  <c r="N74" i="24"/>
  <c r="O74" i="24" s="1"/>
  <c r="L47" i="19"/>
  <c r="CS45" i="19" s="1"/>
  <c r="F8" i="24" l="1"/>
  <c r="M8" i="24" s="1"/>
  <c r="O8" i="24" s="1"/>
  <c r="J74" i="19"/>
  <c r="M64" i="19"/>
  <c r="L66" i="19"/>
  <c r="N66" i="19" s="1"/>
  <c r="L51" i="19"/>
  <c r="M51" i="19" s="1"/>
  <c r="D54" i="19"/>
  <c r="L49" i="19"/>
  <c r="M49" i="19" s="1"/>
  <c r="J50" i="19"/>
  <c r="L71" i="19"/>
  <c r="M71" i="19" s="1"/>
  <c r="M70" i="19"/>
  <c r="L73" i="19"/>
  <c r="M73" i="19" s="1"/>
  <c r="J52" i="19"/>
  <c r="L52" i="19" s="1"/>
  <c r="G54" i="19"/>
  <c r="I54" i="19"/>
  <c r="L50" i="19"/>
  <c r="M50" i="19" s="1"/>
  <c r="CX45" i="19"/>
  <c r="F54" i="19"/>
  <c r="O78" i="19"/>
  <c r="E54" i="19"/>
  <c r="H54" i="19"/>
  <c r="CZ45" i="19" l="1"/>
  <c r="J70" i="24" s="1"/>
  <c r="N70" i="24" s="1"/>
  <c r="O70" i="24" s="1"/>
  <c r="G70" i="24"/>
  <c r="CS51" i="19"/>
  <c r="J54" i="19"/>
  <c r="CS50" i="19"/>
  <c r="M52" i="19"/>
  <c r="CS48" i="19"/>
  <c r="M66" i="19"/>
  <c r="L74" i="19"/>
  <c r="M74" i="19" s="1"/>
  <c r="CS49" i="19"/>
  <c r="CX49" i="19" s="1"/>
  <c r="L53" i="19"/>
  <c r="DF45" i="19" l="1"/>
  <c r="DE45" i="19"/>
  <c r="CX50" i="19"/>
  <c r="CZ50" i="19" s="1"/>
  <c r="DF50" i="19" s="1"/>
  <c r="F11" i="24"/>
  <c r="M11" i="24" s="1"/>
  <c r="O11" i="24" s="1"/>
  <c r="CX48" i="19"/>
  <c r="CZ48" i="19" s="1"/>
  <c r="CZ49" i="19" s="1"/>
  <c r="F9" i="24"/>
  <c r="CX51" i="19"/>
  <c r="CZ51" i="19" s="1"/>
  <c r="F12" i="24"/>
  <c r="M12" i="24" s="1"/>
  <c r="O12" i="24" s="1"/>
  <c r="O54" i="19"/>
  <c r="L54" i="19"/>
  <c r="M54" i="19" s="1"/>
  <c r="M53" i="19"/>
  <c r="CS52" i="19"/>
  <c r="F10" i="24" l="1"/>
  <c r="M9" i="24"/>
  <c r="O9" i="24" s="1"/>
  <c r="DE50" i="19"/>
  <c r="CS53" i="19"/>
  <c r="F13" i="24"/>
  <c r="M13" i="24" s="1"/>
  <c r="O13" i="24" s="1"/>
  <c r="CX52" i="19"/>
  <c r="CZ52" i="19" s="1"/>
  <c r="CZ53" i="19" s="1"/>
  <c r="J72" i="24" s="1"/>
  <c r="F14" i="24" l="1"/>
  <c r="M10" i="24"/>
  <c r="O10" i="24" s="1"/>
  <c r="CX53" i="19"/>
  <c r="DE53" i="19"/>
  <c r="DF53" i="19"/>
  <c r="G72" i="24" l="1"/>
  <c r="H72" i="24" s="1"/>
  <c r="M14" i="24"/>
  <c r="O14" i="24" s="1"/>
  <c r="K72" i="24"/>
  <c r="N72" i="24"/>
  <c r="O7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enter month and year in the cell to the right as month/year, ie Jul 19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enter month and year in the cell to the right as month/year, ie Jul 19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B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>enter month and year in the cell to the right as month/year, ie Jul 19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B2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entered the number of expected covers ar row 12.</t>
        </r>
      </text>
    </comment>
    <comment ref="AB2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entered the number of expected covers ar row 12.</t>
        </r>
      </text>
    </comment>
    <comment ref="BB2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entered the number of expected covers ar row 12.</t>
        </r>
      </text>
    </comment>
    <comment ref="CB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entered the number of expected covers ar row 12.</t>
        </r>
      </text>
    </comment>
    <comment ref="B2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rather than loading data on the number of covers/customers and average spend (as above) you can instead enter projected revenues by service type in the rows 24 to 30 for each week.
</t>
        </r>
      </text>
    </comment>
    <comment ref="B4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netered the number of expected covers ar row 12.</t>
        </r>
      </text>
    </comment>
    <comment ref="AB4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netered the number of expected covers ar row 12.</t>
        </r>
      </text>
    </comment>
    <comment ref="BB4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netered the number of expected covers ar row 12.</t>
        </r>
      </text>
    </comment>
    <comment ref="CB4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netered the number of expected covers ar row 12.</t>
        </r>
      </text>
    </comment>
    <comment ref="B5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rather than loading data on the number of covers/customers and average spend (as above) you can instead enter projected revenues by service type in the rows 53 to 59 for each week.
</t>
        </r>
      </text>
    </comment>
    <comment ref="B77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netered the number of expected covers ar row 12.</t>
        </r>
      </text>
    </comment>
    <comment ref="AB77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netered the number of expected covers ar row 12.</t>
        </r>
      </text>
    </comment>
    <comment ref="BB77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netered the number of expected covers ar row 12.</t>
        </r>
      </text>
    </comment>
    <comment ref="CB77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only enter avg spend  in this row if you have netered the number of expected covers ar row 12.</t>
        </r>
      </text>
    </comment>
    <comment ref="B79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rather than loading data on the number of covers/customers and average spend (as above) you can instead enter projected revenues by service type in the rows 81 to 87 for each week.
</t>
        </r>
      </text>
    </comment>
    <comment ref="B377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lunch or dinner service.  Ideally service by each method of delivery should make a positive contribution to meeting these costs - see detailed analysis in rows 80 - 194
</t>
        </r>
      </text>
    </comment>
    <comment ref="AB37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lunch or dinner service.  Ideally service by each method of delivery should make a positive contribution to meeting these costs - see detailed analysis in rows 80 - 194
</t>
        </r>
      </text>
    </comment>
    <comment ref="BB377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lunch or dinner service.  Ideally service by each method of delivery should make a positive contribution to meeting these costs - see detailed analysis in rows 80 - 194
</t>
        </r>
      </text>
    </comment>
    <comment ref="CB377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Note:  </t>
        </r>
        <r>
          <rPr>
            <sz val="9"/>
            <color indexed="81"/>
            <rFont val="Tahoma"/>
            <family val="2"/>
          </rPr>
          <t xml:space="preserve">these are expenses that cannot easily be attributed to lunch or dinner service.  Ideally service by each method of delivery should make a positive contribution to meeting these costs - see detailed analysis in rows 80 - 194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J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edit the wording in each cell to suit your expected start-up expenses
</t>
        </r>
      </text>
    </comment>
    <comment ref="D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AD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BD1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CD1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B1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month and year in the cell to the right as month/year, ie Jul 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E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J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edit the wording in each cell to suit your expected start-up expenses
</t>
        </r>
      </text>
    </comment>
    <comment ref="D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AD1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BD1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CD10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B19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month and year in the cell to the right as month/year, ie Jul 19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Williamson</author>
  </authors>
  <commentList>
    <comment ref="AL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cells that are not highlighted in pink are protected by this password and cannot accidentally be changed
</t>
        </r>
      </text>
    </comment>
    <comment ref="BL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cells that are not highlighted in pink are protected by this password and cannot accidentally be changed
</t>
        </r>
      </text>
    </comment>
    <comment ref="CL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cells that are not highlighted in pink are protected by this password and cannot accidentally be changed
</t>
        </r>
      </text>
    </comment>
    <comment ref="E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the name of the option you are testing in this cell</t>
        </r>
      </text>
    </comment>
    <comment ref="J6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edit the wording in each cell to suit your expected start-up expenses
</t>
        </r>
      </text>
    </comment>
    <comment ref="D10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AD1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BD10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CD10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you can choose to enter cost %, or cost values.  If you inadvertently enter data in both the % and cost value cells (below), the calculator will prioritise the cost values. 
</t>
        </r>
      </text>
    </comment>
    <comment ref="B1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enter month and year in the cell to the right as month/year, ie Jul 19</t>
        </r>
      </text>
    </comment>
  </commentList>
</comments>
</file>

<file path=xl/sharedStrings.xml><?xml version="1.0" encoding="utf-8"?>
<sst xmlns="http://schemas.openxmlformats.org/spreadsheetml/2006/main" count="3096" uniqueCount="338">
  <si>
    <t>Other</t>
  </si>
  <si>
    <t>Total</t>
  </si>
  <si>
    <t>Periods</t>
  </si>
  <si>
    <t>Normalised</t>
  </si>
  <si>
    <t>Adjusted</t>
  </si>
  <si>
    <t>Scenario</t>
  </si>
  <si>
    <t>Total Payroll</t>
  </si>
  <si>
    <t>Pre-Opening/Ramp Up</t>
  </si>
  <si>
    <t>Stage</t>
  </si>
  <si>
    <t>Closed</t>
  </si>
  <si>
    <t>Hourly Rate</t>
  </si>
  <si>
    <t>€</t>
  </si>
  <si>
    <t>Total Other Expenses</t>
  </si>
  <si>
    <t>Position</t>
  </si>
  <si>
    <t>PRSI</t>
  </si>
  <si>
    <t>Fully Open</t>
  </si>
  <si>
    <t>Holiday Pay</t>
  </si>
  <si>
    <t>days</t>
  </si>
  <si>
    <t>Monday</t>
  </si>
  <si>
    <t>Tuesday</t>
  </si>
  <si>
    <t xml:space="preserve">Wednesday </t>
  </si>
  <si>
    <t xml:space="preserve">Thursday </t>
  </si>
  <si>
    <t>Friday</t>
  </si>
  <si>
    <t>Saturday</t>
  </si>
  <si>
    <t>Sunday</t>
  </si>
  <si>
    <t>Projected Payroll Cost for week</t>
  </si>
  <si>
    <t>%</t>
  </si>
  <si>
    <t>OR</t>
  </si>
  <si>
    <t>covers</t>
  </si>
  <si>
    <t>Waiting Staff</t>
  </si>
  <si>
    <t>Waiting staff</t>
  </si>
  <si>
    <t>Total hours for week</t>
  </si>
  <si>
    <t>Wednesday</t>
  </si>
  <si>
    <t>Thursday</t>
  </si>
  <si>
    <t>Payroll costs</t>
  </si>
  <si>
    <t>Menus</t>
  </si>
  <si>
    <t>Room set-up</t>
  </si>
  <si>
    <t>Kitchen cleaning</t>
  </si>
  <si>
    <t>Crockery/glassware/cutlery</t>
  </si>
  <si>
    <t>Training</t>
  </si>
  <si>
    <t>Deep clean dining rooms/trolleys etc</t>
  </si>
  <si>
    <t>SUMMARY RESULTS</t>
  </si>
  <si>
    <t>Food Cost of sales</t>
  </si>
  <si>
    <t>Revenues</t>
  </si>
  <si>
    <t>Food cost of sales</t>
  </si>
  <si>
    <t xml:space="preserve">Other costs of sales </t>
  </si>
  <si>
    <t>Other costs of sales (variable)</t>
  </si>
  <si>
    <t>per cover</t>
  </si>
  <si>
    <t>Total revenues</t>
  </si>
  <si>
    <t>week 1</t>
  </si>
  <si>
    <t>Cost of Sales - Lunch</t>
  </si>
  <si>
    <t>Beverage cost of sales</t>
  </si>
  <si>
    <t>% of food revenue</t>
  </si>
  <si>
    <t>Revenues - food</t>
  </si>
  <si>
    <t>Revenues - beverage</t>
  </si>
  <si>
    <t>Gross profit</t>
  </si>
  <si>
    <t>Gross profit/(loss)</t>
  </si>
  <si>
    <t>Take away service</t>
  </si>
  <si>
    <t xml:space="preserve">Kitchen - Payroll </t>
  </si>
  <si>
    <r>
      <rPr>
        <b/>
        <sz val="11"/>
        <rFont val="Calibri"/>
        <family val="2"/>
        <scheme val="minor"/>
      </rPr>
      <t xml:space="preserve">Hours Required (total for all staff) </t>
    </r>
    <r>
      <rPr>
        <b/>
        <sz val="14"/>
        <color rgb="FFCC0099"/>
        <rFont val="Calibri"/>
        <family val="2"/>
        <scheme val="minor"/>
      </rPr>
      <t>Dinner service</t>
    </r>
  </si>
  <si>
    <t>Other Cost of Sales - Dinner (take away)</t>
  </si>
  <si>
    <t>Cell L71</t>
  </si>
  <si>
    <t>SUMMARY</t>
  </si>
  <si>
    <t>Other operating costs (unapportioned)</t>
  </si>
  <si>
    <t>OTHER DEPARTMENTAL COSTS</t>
  </si>
  <si>
    <t>Breakfast</t>
  </si>
  <si>
    <t>Week 1</t>
  </si>
  <si>
    <t>Performance Summary</t>
  </si>
  <si>
    <t>Projected Profit/(loss)</t>
  </si>
  <si>
    <t xml:space="preserve">control check </t>
  </si>
  <si>
    <t xml:space="preserve">Month </t>
  </si>
  <si>
    <t>Week 2</t>
  </si>
  <si>
    <t>week 2</t>
  </si>
  <si>
    <t>model</t>
  </si>
  <si>
    <t>Password:</t>
  </si>
  <si>
    <t>Week 3</t>
  </si>
  <si>
    <t>Week 4</t>
  </si>
  <si>
    <t>no of days</t>
  </si>
  <si>
    <t xml:space="preserve">projected </t>
  </si>
  <si>
    <t>for full</t>
  </si>
  <si>
    <t>month</t>
  </si>
  <si>
    <t>Month:</t>
  </si>
  <si>
    <t>Month</t>
  </si>
  <si>
    <t>trading info</t>
  </si>
  <si>
    <t>week 3</t>
  </si>
  <si>
    <t>week 4</t>
  </si>
  <si>
    <t>Projected Departmental/Outlet Profits</t>
  </si>
  <si>
    <t>Projected for full month</t>
  </si>
  <si>
    <t>Actual results</t>
  </si>
  <si>
    <t>last year</t>
  </si>
  <si>
    <t>increase/(reduction) year on year</t>
  </si>
  <si>
    <t>included above</t>
  </si>
  <si>
    <t xml:space="preserve">same month </t>
  </si>
  <si>
    <t>increase/</t>
  </si>
  <si>
    <t>reduction</t>
  </si>
  <si>
    <t>yr on yr</t>
  </si>
  <si>
    <t>Total food revenue</t>
  </si>
  <si>
    <t>Total beverage revenue</t>
  </si>
  <si>
    <t xml:space="preserve">Total projected revenue </t>
  </si>
  <si>
    <r>
      <rPr>
        <b/>
        <sz val="24"/>
        <color theme="1"/>
        <rFont val="Calibri"/>
        <family val="2"/>
        <scheme val="minor"/>
      </rPr>
      <t xml:space="preserve">Restaurant, Cafe, Bar Standard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</si>
  <si>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Standard Calculator</t>
  </si>
  <si>
    <t>Days</t>
  </si>
  <si>
    <r>
      <rPr>
        <b/>
        <sz val="24"/>
        <color theme="1"/>
        <rFont val="Calibri"/>
        <family val="2"/>
        <scheme val="minor"/>
      </rPr>
      <t xml:space="preserve">Restaurant, Café, Bar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</si>
  <si>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per customer</t>
  </si>
  <si>
    <t>Actual performance</t>
  </si>
  <si>
    <t>Actual Food sales (consumed on premises)</t>
  </si>
  <si>
    <t>Take away beverage sales</t>
  </si>
  <si>
    <t>Number of covers dining on premises</t>
  </si>
  <si>
    <t>Number of "take away" food covers</t>
  </si>
  <si>
    <t>Payroll costs - fixed</t>
  </si>
  <si>
    <t>Payroll costs - variable</t>
  </si>
  <si>
    <t>avg spend</t>
  </si>
  <si>
    <t>Take away "soft" beverage sales (inc teas/coffees)</t>
  </si>
  <si>
    <r>
      <t xml:space="preserve">Actual </t>
    </r>
    <r>
      <rPr>
        <b/>
        <sz val="11"/>
        <color theme="1"/>
        <rFont val="Calibri"/>
        <family val="2"/>
        <scheme val="minor"/>
      </rPr>
      <t>Beverage only</t>
    </r>
    <r>
      <rPr>
        <sz val="11"/>
        <color theme="1"/>
        <rFont val="Calibri"/>
        <family val="2"/>
        <scheme val="minor"/>
      </rPr>
      <t xml:space="preserve"> sales (consumed on premises)</t>
    </r>
  </si>
  <si>
    <r>
      <t xml:space="preserve">Actual </t>
    </r>
    <r>
      <rPr>
        <b/>
        <sz val="11"/>
        <color theme="1"/>
        <rFont val="Calibri"/>
        <family val="2"/>
        <scheme val="minor"/>
      </rPr>
      <t>Beverage sales with food</t>
    </r>
    <r>
      <rPr>
        <sz val="11"/>
        <color theme="1"/>
        <rFont val="Calibri"/>
        <family val="2"/>
        <scheme val="minor"/>
      </rPr>
      <t xml:space="preserve"> (consumed on premises)</t>
    </r>
  </si>
  <si>
    <t>Take away food/snack sales</t>
  </si>
  <si>
    <t>% of  tot.</t>
  </si>
  <si>
    <t>revenues</t>
  </si>
  <si>
    <t>/cover</t>
  </si>
  <si>
    <t>Projected trading</t>
  </si>
  <si>
    <t>Actual trading "pre-lockdown"</t>
  </si>
  <si>
    <t xml:space="preserve">   variable payroll costs as % of turnover</t>
  </si>
  <si>
    <t xml:space="preserve">   food cost of sales %</t>
  </si>
  <si>
    <t>Beverage cost of sales (excl. take away soft beverages)</t>
  </si>
  <si>
    <t>Take away Soft beverage cost of sales</t>
  </si>
  <si>
    <t xml:space="preserve">   Beverage cost of sales %</t>
  </si>
  <si>
    <t xml:space="preserve">   Take away Soft beverage cost of sales</t>
  </si>
  <si>
    <t xml:space="preserve">Expected changes </t>
  </si>
  <si>
    <t>post "lock down"</t>
  </si>
  <si>
    <t xml:space="preserve">Other variable operating costs </t>
  </si>
  <si>
    <t>Other fixed operating costs (excl. rent/rates or interest)</t>
  </si>
  <si>
    <t xml:space="preserve">   Other variable operating costs </t>
  </si>
  <si>
    <t>€ (Euro)</t>
  </si>
  <si>
    <t>Expected food "sit-in" covers</t>
  </si>
  <si>
    <t>Expected Food/snack "take-away" covers</t>
  </si>
  <si>
    <r>
      <t xml:space="preserve">Expected </t>
    </r>
    <r>
      <rPr>
        <b/>
        <sz val="11"/>
        <color theme="1"/>
        <rFont val="Calibri"/>
        <family val="2"/>
        <scheme val="minor"/>
      </rPr>
      <t>Beverage only</t>
    </r>
    <r>
      <rPr>
        <sz val="11"/>
        <color theme="1"/>
        <rFont val="Calibri"/>
        <family val="2"/>
        <scheme val="minor"/>
      </rPr>
      <t xml:space="preserve"> sales (consumed on premises)</t>
    </r>
  </si>
  <si>
    <t>covers/customers</t>
  </si>
  <si>
    <t>customers</t>
  </si>
  <si>
    <t>Daily service</t>
  </si>
  <si>
    <t>Food "sit-in" revenues - food</t>
  </si>
  <si>
    <t xml:space="preserve">Beverage "sit-in" revenues </t>
  </si>
  <si>
    <t>Food/Snack take away revenues</t>
  </si>
  <si>
    <t>Beverage ONLY on premises revenues</t>
  </si>
  <si>
    <t>Expected Soft Beverage "take-away" customers (inc. teas/coffees)</t>
  </si>
  <si>
    <t>Soft Beverage "take-away" revenues (inc. teas/coffees)</t>
  </si>
  <si>
    <t xml:space="preserve">  Food sales (on premises) avg spend (net of  VAT)</t>
  </si>
  <si>
    <t xml:space="preserve">  Beverage with food (on premises) avg spend (net of  VAT)</t>
  </si>
  <si>
    <t xml:space="preserve">  Take away food/snack avg spend (net of  VAT)</t>
  </si>
  <si>
    <t xml:space="preserve">  Take away beverage avg spend (net of  VAT)</t>
  </si>
  <si>
    <t xml:space="preserve">  Take away "soft" beverage avg spend (net of  VAT)</t>
  </si>
  <si>
    <t>or</t>
  </si>
  <si>
    <t>or income per cover</t>
  </si>
  <si>
    <t>daily</t>
  </si>
  <si>
    <t>"Sit-in" Diners</t>
  </si>
  <si>
    <t>Beverage only sales consumed on premises</t>
  </si>
  <si>
    <t>Food/snack take-away revenues</t>
  </si>
  <si>
    <t>Variable payroll costs</t>
  </si>
  <si>
    <t>"Sit in" diners</t>
  </si>
  <si>
    <t xml:space="preserve">Beverage only guests </t>
  </si>
  <si>
    <t xml:space="preserve">Food/snack "take-away" customers </t>
  </si>
  <si>
    <t>Revenues - food/snacks</t>
  </si>
  <si>
    <t>Revenues - "soft" beverages</t>
  </si>
  <si>
    <t>Soft Beverage cost of sales</t>
  </si>
  <si>
    <t xml:space="preserve">Contribution to fixed weekly operating expenses </t>
  </si>
  <si>
    <t>Fixed operating costs inc fixed payroll</t>
  </si>
  <si>
    <t>Apportionment of variable payroll costs</t>
  </si>
  <si>
    <t>Projected contribution to rent, rates, interest and other charges</t>
  </si>
  <si>
    <t>Gross Profit/(loss)</t>
  </si>
  <si>
    <t>Payroll costs (variable)</t>
  </si>
  <si>
    <t>Other variable costs</t>
  </si>
  <si>
    <t>Fixed costs (inc payroll)</t>
  </si>
  <si>
    <t>Variable Payroll costs</t>
  </si>
  <si>
    <t>Expected selling price "sit in" (net of VAT)</t>
  </si>
  <si>
    <t>Expected selling price "take-away" (net of VAT)</t>
  </si>
  <si>
    <t>Expected food cost of sales ratio</t>
  </si>
  <si>
    <t>Incremental variable staff costs</t>
  </si>
  <si>
    <t>Other variable costs of service offer</t>
  </si>
  <si>
    <t>Expected selling price beverage "take-away" (net of VAT)</t>
  </si>
  <si>
    <t>by value</t>
  </si>
  <si>
    <t>% of sales</t>
  </si>
  <si>
    <t>Other costs of opening</t>
  </si>
  <si>
    <t xml:space="preserve">Inputs </t>
  </si>
  <si>
    <t>Breakfast offer</t>
  </si>
  <si>
    <t>Number of covers/customers</t>
  </si>
  <si>
    <t>Take away food</t>
  </si>
  <si>
    <t>Take away beverages</t>
  </si>
  <si>
    <t>PROJECTED RESULTS</t>
  </si>
  <si>
    <t>Food revenues sit-in</t>
  </si>
  <si>
    <t>Beverage revenues sit-in</t>
  </si>
  <si>
    <t>Food revenues take away</t>
  </si>
  <si>
    <t>Beverage revenues take away</t>
  </si>
  <si>
    <t>Incremental payroll costs</t>
  </si>
  <si>
    <t>see row 27</t>
  </si>
  <si>
    <t>see row 28</t>
  </si>
  <si>
    <t xml:space="preserve">Other </t>
  </si>
  <si>
    <t>see row 29</t>
  </si>
  <si>
    <t>Other costs (by value)</t>
  </si>
  <si>
    <t>Projected Surplus/(deficit) contribution to fixed costs of running the business</t>
  </si>
  <si>
    <t>Expected beverage cost of sales ratio</t>
  </si>
  <si>
    <t>with no additional payroll costs</t>
  </si>
  <si>
    <t>Start-up costs</t>
  </si>
  <si>
    <t>Marketing</t>
  </si>
  <si>
    <t>Equipment</t>
  </si>
  <si>
    <t>Other cost of operating</t>
  </si>
  <si>
    <t>Approximate additional sales (€) required to breakeven:</t>
  </si>
  <si>
    <t>Remaining weeks required to recover start-up costs (approx.)</t>
  </si>
  <si>
    <t>Weeks required to recover start-up costs (approx.)</t>
  </si>
  <si>
    <r>
      <rPr>
        <b/>
        <sz val="24"/>
        <color theme="1"/>
        <rFont val="Calibri"/>
        <family val="2"/>
        <scheme val="minor"/>
      </rPr>
      <t xml:space="preserve">Option 2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</si>
  <si>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NAME</t>
  </si>
  <si>
    <r>
      <rPr>
        <b/>
        <sz val="24"/>
        <color theme="1"/>
        <rFont val="Calibri"/>
        <family val="2"/>
        <scheme val="minor"/>
      </rPr>
      <t xml:space="preserve">Option 3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</si>
  <si>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Payroll</t>
  </si>
  <si>
    <t>Additions</t>
  </si>
  <si>
    <t>Option 2</t>
  </si>
  <si>
    <t>Option 3</t>
  </si>
  <si>
    <t>Lunch/afternoon service</t>
  </si>
  <si>
    <t>DINNER/evening SERVICE</t>
  </si>
  <si>
    <t>Revenues - beverage with food</t>
  </si>
  <si>
    <t>Revenues - beverage only guests</t>
  </si>
  <si>
    <t>Bar staff</t>
  </si>
  <si>
    <t>Food outlet Staff Costs - Dinner Service</t>
  </si>
  <si>
    <t>Other Cost of Sales - Dinner (Main outlet)</t>
  </si>
  <si>
    <t>Other Cost of Sales - Dinner (Separate room)</t>
  </si>
  <si>
    <t>Food Outlet Other Expenses (per week)</t>
  </si>
  <si>
    <t>Detailed calculator</t>
  </si>
  <si>
    <t>Breakfast/morning service</t>
  </si>
  <si>
    <r>
      <t xml:space="preserve">Expected "sit-in" </t>
    </r>
    <r>
      <rPr>
        <b/>
        <sz val="11"/>
        <color rgb="FFFF0000"/>
        <rFont val="Calibri"/>
        <family val="2"/>
        <scheme val="minor"/>
      </rPr>
      <t>beverage only</t>
    </r>
    <r>
      <rPr>
        <sz val="11"/>
        <rFont val="Calibri"/>
        <family val="2"/>
        <scheme val="minor"/>
      </rPr>
      <t xml:space="preserve"> guests</t>
    </r>
  </si>
  <si>
    <t>Expected breakfast/morning sit-in food covers</t>
  </si>
  <si>
    <r>
      <t>Expected breakfast/morning "</t>
    </r>
    <r>
      <rPr>
        <b/>
        <sz val="11"/>
        <color theme="1"/>
        <rFont val="Calibri"/>
        <family val="2"/>
        <scheme val="minor"/>
      </rPr>
      <t>take-away</t>
    </r>
    <r>
      <rPr>
        <sz val="11"/>
        <color theme="1"/>
        <rFont val="Calibri"/>
        <family val="2"/>
        <scheme val="minor"/>
      </rPr>
      <t>" food customers</t>
    </r>
  </si>
  <si>
    <t>sit-in</t>
  </si>
  <si>
    <t>Other income (such as room hire/cover charge if applicable)</t>
  </si>
  <si>
    <t>Covers/customers</t>
  </si>
  <si>
    <t>Breakfast/morning average spend (net of VAT)</t>
  </si>
  <si>
    <t>Projected average Food spend per cover</t>
  </si>
  <si>
    <t xml:space="preserve">Projected average Beverage spend per cover </t>
  </si>
  <si>
    <t xml:space="preserve">Projected average spend - "take-away" food/snacks </t>
  </si>
  <si>
    <t xml:space="preserve">Projected average spend - "take-away" beverage with food </t>
  </si>
  <si>
    <t>Projected average spend - "take-away" soft beverage ONLY</t>
  </si>
  <si>
    <t xml:space="preserve">Enter expected revenues (net of VAT) </t>
  </si>
  <si>
    <t xml:space="preserve">Food served on premises </t>
  </si>
  <si>
    <t xml:space="preserve">Beverage with food </t>
  </si>
  <si>
    <t>sit in</t>
  </si>
  <si>
    <t>"Take-away" food/snacks</t>
  </si>
  <si>
    <t>"Take-away" beverage with food</t>
  </si>
  <si>
    <r>
      <t>Expected breakfast/morning "</t>
    </r>
    <r>
      <rPr>
        <b/>
        <sz val="11"/>
        <color theme="1"/>
        <rFont val="Calibri"/>
        <family val="2"/>
        <scheme val="minor"/>
      </rPr>
      <t>take away</t>
    </r>
    <r>
      <rPr>
        <sz val="11"/>
        <color theme="1"/>
        <rFont val="Calibri"/>
        <family val="2"/>
        <scheme val="minor"/>
      </rPr>
      <t>" soft beverage ONLY (i.e. tea/coffee)</t>
    </r>
  </si>
  <si>
    <t xml:space="preserve">"Take away" soft beverage only (ie tea/coffee) </t>
  </si>
  <si>
    <t>Expected lunch/afternoon sit-in food covers</t>
  </si>
  <si>
    <r>
      <t>Expected lunch/afternoon "</t>
    </r>
    <r>
      <rPr>
        <b/>
        <sz val="11"/>
        <color theme="1"/>
        <rFont val="Calibri"/>
        <family val="2"/>
        <scheme val="minor"/>
      </rPr>
      <t>take-away</t>
    </r>
    <r>
      <rPr>
        <sz val="11"/>
        <color theme="1"/>
        <rFont val="Calibri"/>
        <family val="2"/>
        <scheme val="minor"/>
      </rPr>
      <t>" food customers</t>
    </r>
  </si>
  <si>
    <r>
      <t>Expected lunch/afternoon "</t>
    </r>
    <r>
      <rPr>
        <b/>
        <sz val="11"/>
        <color theme="1"/>
        <rFont val="Calibri"/>
        <family val="2"/>
        <scheme val="minor"/>
      </rPr>
      <t>take away</t>
    </r>
    <r>
      <rPr>
        <sz val="11"/>
        <color theme="1"/>
        <rFont val="Calibri"/>
        <family val="2"/>
        <scheme val="minor"/>
      </rPr>
      <t>" soft beverage ONLY (i.e. tea/coffee)</t>
    </r>
  </si>
  <si>
    <t>Lunch/afternoon average spend (net of VAT)</t>
  </si>
  <si>
    <r>
      <t xml:space="preserve">Projected average spend per person: </t>
    </r>
    <r>
      <rPr>
        <sz val="11"/>
        <color rgb="FFFF0000"/>
        <rFont val="Calibri"/>
        <family val="2"/>
        <scheme val="minor"/>
      </rPr>
      <t>Beverage only customer</t>
    </r>
  </si>
  <si>
    <r>
      <rPr>
        <sz val="11"/>
        <color rgb="FFFF0000"/>
        <rFont val="Calibri"/>
        <family val="2"/>
        <scheme val="minor"/>
      </rPr>
      <t>Beverage only guests</t>
    </r>
    <r>
      <rPr>
        <sz val="11"/>
        <color theme="1"/>
        <rFont val="Calibri"/>
        <family val="2"/>
        <scheme val="minor"/>
      </rPr>
      <t xml:space="preserve"> </t>
    </r>
  </si>
  <si>
    <t>Expected dinner/evening sit-in food covers</t>
  </si>
  <si>
    <r>
      <t>Expected dinner/evening "</t>
    </r>
    <r>
      <rPr>
        <b/>
        <sz val="11"/>
        <color theme="1"/>
        <rFont val="Calibri"/>
        <family val="2"/>
        <scheme val="minor"/>
      </rPr>
      <t>take-away</t>
    </r>
    <r>
      <rPr>
        <sz val="11"/>
        <color theme="1"/>
        <rFont val="Calibri"/>
        <family val="2"/>
        <scheme val="minor"/>
      </rPr>
      <t>" food customers</t>
    </r>
  </si>
  <si>
    <r>
      <t>Expected dinner/evening "</t>
    </r>
    <r>
      <rPr>
        <b/>
        <sz val="11"/>
        <color theme="1"/>
        <rFont val="Calibri"/>
        <family val="2"/>
        <scheme val="minor"/>
      </rPr>
      <t>take away</t>
    </r>
    <r>
      <rPr>
        <sz val="11"/>
        <color theme="1"/>
        <rFont val="Calibri"/>
        <family val="2"/>
        <scheme val="minor"/>
      </rPr>
      <t>" soft beverage ONLY (i.e. tea/coffee)</t>
    </r>
  </si>
  <si>
    <t>Dinner/evening average spend (net of VAT)</t>
  </si>
  <si>
    <t>Enter expected revenues (net of VAT)</t>
  </si>
  <si>
    <t>Enter expected revenues (Net of VAT)</t>
  </si>
  <si>
    <t>Cost of sales - Breakfast/morning</t>
  </si>
  <si>
    <t>Sit in food - Cost of sales %</t>
  </si>
  <si>
    <t>Sit in Beverage - cost of sales %</t>
  </si>
  <si>
    <t>Take away food - cost of sales %</t>
  </si>
  <si>
    <t>Take away beverage - cost of sales %</t>
  </si>
  <si>
    <t xml:space="preserve">Take away </t>
  </si>
  <si>
    <t>Sit in service</t>
  </si>
  <si>
    <t>Other cost of sales %</t>
  </si>
  <si>
    <t xml:space="preserve">Revenues </t>
  </si>
  <si>
    <t>Cost of sales</t>
  </si>
  <si>
    <r>
      <t xml:space="preserve">Detailed results - </t>
    </r>
    <r>
      <rPr>
        <b/>
        <sz val="11"/>
        <color rgb="FFFF0000"/>
        <rFont val="Calibri"/>
        <family val="2"/>
        <scheme val="minor"/>
      </rPr>
      <t>BREAKFAST/morning service</t>
    </r>
  </si>
  <si>
    <r>
      <t xml:space="preserve">Detailed results - </t>
    </r>
    <r>
      <rPr>
        <b/>
        <sz val="11"/>
        <color rgb="FFFF0000"/>
        <rFont val="Calibri"/>
        <family val="2"/>
        <scheme val="minor"/>
      </rPr>
      <t>LUNCH/afternoon service</t>
    </r>
  </si>
  <si>
    <t xml:space="preserve">Cost of sales </t>
  </si>
  <si>
    <t>Detailed results - DINNER/evening service</t>
  </si>
  <si>
    <t>Staff Costs - BREAKFAST/MORNING Service</t>
  </si>
  <si>
    <t xml:space="preserve">Bar staff </t>
  </si>
  <si>
    <t>Chef brigade</t>
  </si>
  <si>
    <t xml:space="preserve">Kitchen </t>
  </si>
  <si>
    <t xml:space="preserve">Waiting staff </t>
  </si>
  <si>
    <t>Manager</t>
  </si>
  <si>
    <t>Cleaning</t>
  </si>
  <si>
    <t>Staff Costs - LUNCH/AFTERNOON Service</t>
  </si>
  <si>
    <t xml:space="preserve">Other services </t>
  </si>
  <si>
    <t>Payroll costs - take away</t>
  </si>
  <si>
    <t>Payroll costs - other</t>
  </si>
  <si>
    <t xml:space="preserve">Payroll costs - breakfast/morning "sit in" </t>
  </si>
  <si>
    <t xml:space="preserve">Payroll costs - lunch/afternoon "sit in" </t>
  </si>
  <si>
    <r>
      <t xml:space="preserve">Hours Required (total for all staff) </t>
    </r>
    <r>
      <rPr>
        <b/>
        <sz val="14"/>
        <color rgb="FFFF0000"/>
        <rFont val="Calibri"/>
        <family val="2"/>
        <scheme val="minor"/>
      </rPr>
      <t>Lunch/afternoon service</t>
    </r>
  </si>
  <si>
    <t xml:space="preserve">Payroll costs - dinner/evening "sit in" </t>
  </si>
  <si>
    <t>Other variable costs of sales - breakfast/morning</t>
  </si>
  <si>
    <t>Sit-in food</t>
  </si>
  <si>
    <t>% of total revenues</t>
  </si>
  <si>
    <t xml:space="preserve">Sit-in </t>
  </si>
  <si>
    <t>Other variable cost of sales - lunch/afternoon</t>
  </si>
  <si>
    <t>Cost of Sales - Dinner/evening</t>
  </si>
  <si>
    <t>Other variable cost of sales - Dinner/evening</t>
  </si>
  <si>
    <t>Revenue - Food served on the premises</t>
  </si>
  <si>
    <t>Revenue - Beverage served on the premises</t>
  </si>
  <si>
    <t>Revenue - Food/snacks &amp; Beverage take away</t>
  </si>
  <si>
    <t>Revenue - Other</t>
  </si>
  <si>
    <t>Food Cost of sales - served on premises</t>
  </si>
  <si>
    <t>Beverage cost of sales - served on premises</t>
  </si>
  <si>
    <t>Cost of sales - take away food &amp; beverages</t>
  </si>
  <si>
    <t>Cost of sales - other sales</t>
  </si>
  <si>
    <t xml:space="preserve">Total projected payroll costs </t>
  </si>
  <si>
    <r>
      <t xml:space="preserve">Hours Required (total for all staff) </t>
    </r>
    <r>
      <rPr>
        <b/>
        <sz val="11"/>
        <color rgb="FFFF0000"/>
        <rFont val="Calibri"/>
        <family val="2"/>
        <scheme val="minor"/>
      </rPr>
      <t>Breakfast/morning</t>
    </r>
    <r>
      <rPr>
        <b/>
        <sz val="14"/>
        <color rgb="FFFF0000"/>
        <rFont val="Calibri"/>
        <family val="2"/>
        <scheme val="minor"/>
      </rPr>
      <t xml:space="preserve"> service</t>
    </r>
  </si>
  <si>
    <t>Total revenue</t>
  </si>
  <si>
    <t>From</t>
  </si>
  <si>
    <t>Detailed calc</t>
  </si>
  <si>
    <t>Standard calc</t>
  </si>
  <si>
    <t>Other varible operating costs</t>
  </si>
  <si>
    <t xml:space="preserve">Other business expenses </t>
  </si>
  <si>
    <t xml:space="preserve">impact of </t>
  </si>
  <si>
    <t>additions</t>
  </si>
  <si>
    <t>"+/-"</t>
  </si>
  <si>
    <t>Projected Profits</t>
  </si>
  <si>
    <t>excl additions</t>
  </si>
  <si>
    <t>Other income</t>
  </si>
  <si>
    <t>Revenue analysis</t>
  </si>
  <si>
    <t>Other fixed operating costs (excl. interest charges/loan repayments)</t>
  </si>
  <si>
    <t>Projected Profit/(loss) (EBITDA)</t>
  </si>
  <si>
    <t>Projected profit/(loss) (EBITDA)</t>
  </si>
  <si>
    <t>Projected profit/(loss) EBITDA</t>
  </si>
  <si>
    <t>Total Departmental/outlet profit/(loss) EBITDA</t>
  </si>
  <si>
    <t>Option:</t>
  </si>
  <si>
    <t>Promotion</t>
  </si>
  <si>
    <t>or spend per cover</t>
  </si>
  <si>
    <r>
      <t xml:space="preserve">   </t>
    </r>
    <r>
      <rPr>
        <b/>
        <sz val="11"/>
        <color theme="1"/>
        <rFont val="Calibri"/>
        <family val="2"/>
        <scheme val="minor"/>
      </rPr>
      <t>WEEKLY</t>
    </r>
    <r>
      <rPr>
        <sz val="11"/>
        <color theme="1"/>
        <rFont val="Calibri"/>
        <family val="2"/>
        <scheme val="minor"/>
      </rPr>
      <t xml:space="preserve"> fixed payroll costs</t>
    </r>
  </si>
  <si>
    <r>
      <t xml:space="preserve">   Other fixed operating costs per </t>
    </r>
    <r>
      <rPr>
        <b/>
        <sz val="11"/>
        <color theme="1"/>
        <rFont val="Calibri"/>
        <family val="2"/>
        <scheme val="minor"/>
      </rPr>
      <t>WEEK</t>
    </r>
    <r>
      <rPr>
        <sz val="11"/>
        <color theme="1"/>
        <rFont val="Calibri"/>
        <family val="2"/>
        <scheme val="minor"/>
      </rPr>
      <t xml:space="preserve"> (excl. interest charges/loan repayments) €</t>
    </r>
  </si>
  <si>
    <t>Name</t>
  </si>
  <si>
    <r>
      <rPr>
        <b/>
        <sz val="24"/>
        <color theme="1"/>
        <rFont val="Calibri"/>
        <family val="2"/>
        <scheme val="minor"/>
      </rPr>
      <t xml:space="preserve">Option 1 Template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conjunction with ASM Chartered Accountants</t>
    </r>
  </si>
  <si>
    <t>Expected selling price beverage "sit in" (net of VAT)</t>
  </si>
  <si>
    <t>Sit-in food &amp; beverage</t>
  </si>
  <si>
    <t>Expected selling price beverage "sit-in" (net of VAT)</t>
  </si>
  <si>
    <t>Kitchen Porter</t>
  </si>
  <si>
    <t>Staff recruitment</t>
  </si>
  <si>
    <t>Number of "soft" beverage customers</t>
  </si>
  <si>
    <t>Contribution to unapportioned weekly operating expenses (cell C392)</t>
  </si>
  <si>
    <t>Contribution to unapportioned weekly operating expenses (cell AC392)</t>
  </si>
  <si>
    <t>Contribution to unapportioned weekly operating expenses (cell BC392)</t>
  </si>
  <si>
    <t>Contribution to unapportioned weekly operating expenses (cell CC392)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</si>
</sst>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0.0"/>
    <numFmt numFmtId="167" formatCode="0.0%"/>
    <numFmt numFmtId="168" formatCode="[$€-83C]#,##0"/>
    <numFmt numFmtId="169" formatCode="[$€-1809]#,##0"/>
    <numFmt numFmtId="170" formatCode="[$€-83C]#,##0.00"/>
    <numFmt numFmtId="171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C0099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CC00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1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4" fillId="0" borderId="5" xfId="0" applyFont="1" applyFill="1" applyBorder="1"/>
    <xf numFmtId="0" fontId="4" fillId="2" borderId="5" xfId="0" applyFont="1" applyFill="1" applyBorder="1"/>
    <xf numFmtId="0" fontId="3" fillId="0" borderId="5" xfId="0" applyFont="1" applyFill="1" applyBorder="1"/>
    <xf numFmtId="0" fontId="4" fillId="3" borderId="5" xfId="0" applyFont="1" applyFill="1" applyBorder="1"/>
    <xf numFmtId="0" fontId="2" fillId="0" borderId="5" xfId="0" applyFont="1" applyBorder="1"/>
    <xf numFmtId="0" fontId="0" fillId="0" borderId="0" xfId="0" applyFont="1" applyBorder="1"/>
    <xf numFmtId="0" fontId="0" fillId="0" borderId="0" xfId="0" applyFill="1" applyBorder="1"/>
    <xf numFmtId="0" fontId="2" fillId="3" borderId="0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0" borderId="0" xfId="0" applyFont="1" applyBorder="1"/>
    <xf numFmtId="17" fontId="2" fillId="0" borderId="0" xfId="0" applyNumberFormat="1" applyFont="1" applyBorder="1"/>
    <xf numFmtId="165" fontId="4" fillId="0" borderId="6" xfId="0" applyNumberFormat="1" applyFont="1" applyFill="1" applyBorder="1" applyAlignment="1">
      <alignment wrapText="1"/>
    </xf>
    <xf numFmtId="165" fontId="4" fillId="3" borderId="6" xfId="0" applyNumberFormat="1" applyFont="1" applyFill="1" applyBorder="1" applyAlignment="1">
      <alignment wrapText="1"/>
    </xf>
    <xf numFmtId="165" fontId="4" fillId="2" borderId="6" xfId="0" applyNumberFormat="1" applyFont="1" applyFill="1" applyBorder="1" applyAlignment="1">
      <alignment wrapText="1"/>
    </xf>
    <xf numFmtId="164" fontId="0" fillId="0" borderId="0" xfId="1" applyNumberFormat="1" applyFont="1" applyFill="1" applyBorder="1"/>
    <xf numFmtId="9" fontId="0" fillId="0" borderId="0" xfId="0" applyNumberFormat="1" applyFill="1" applyBorder="1"/>
    <xf numFmtId="166" fontId="0" fillId="0" borderId="0" xfId="0" applyNumberFormat="1"/>
    <xf numFmtId="168" fontId="0" fillId="0" borderId="0" xfId="0" applyNumberFormat="1"/>
    <xf numFmtId="169" fontId="2" fillId="0" borderId="0" xfId="0" applyNumberFormat="1" applyFont="1"/>
    <xf numFmtId="170" fontId="0" fillId="0" borderId="0" xfId="0" applyNumberFormat="1"/>
    <xf numFmtId="0" fontId="6" fillId="0" borderId="0" xfId="0" applyFont="1"/>
    <xf numFmtId="0" fontId="2" fillId="3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5" xfId="0" applyFont="1" applyFill="1" applyBorder="1"/>
    <xf numFmtId="170" fontId="0" fillId="0" borderId="0" xfId="0" applyNumberFormat="1" applyBorder="1"/>
    <xf numFmtId="168" fontId="0" fillId="0" borderId="0" xfId="0" applyNumberFormat="1" applyFill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0" fontId="0" fillId="0" borderId="0" xfId="0" applyNumberFormat="1" applyFill="1"/>
    <xf numFmtId="168" fontId="2" fillId="0" borderId="0" xfId="0" applyNumberFormat="1" applyFont="1"/>
    <xf numFmtId="168" fontId="2" fillId="0" borderId="0" xfId="0" applyNumberFormat="1" applyFont="1" applyFill="1" applyBorder="1"/>
    <xf numFmtId="168" fontId="0" fillId="0" borderId="0" xfId="0" applyNumberFormat="1" applyBorder="1"/>
    <xf numFmtId="168" fontId="2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2" fillId="0" borderId="13" xfId="0" applyFont="1" applyBorder="1"/>
    <xf numFmtId="0" fontId="0" fillId="0" borderId="1" xfId="0" applyBorder="1"/>
    <xf numFmtId="168" fontId="0" fillId="0" borderId="1" xfId="0" applyNumberFormat="1" applyBorder="1"/>
    <xf numFmtId="0" fontId="0" fillId="0" borderId="16" xfId="0" applyBorder="1"/>
    <xf numFmtId="0" fontId="9" fillId="0" borderId="14" xfId="0" applyFont="1" applyBorder="1"/>
    <xf numFmtId="0" fontId="0" fillId="0" borderId="17" xfId="0" applyBorder="1"/>
    <xf numFmtId="0" fontId="0" fillId="0" borderId="14" xfId="0" applyBorder="1"/>
    <xf numFmtId="167" fontId="0" fillId="0" borderId="17" xfId="2" applyNumberFormat="1" applyFont="1" applyBorder="1"/>
    <xf numFmtId="0" fontId="0" fillId="0" borderId="15" xfId="0" applyBorder="1"/>
    <xf numFmtId="0" fontId="0" fillId="0" borderId="12" xfId="0" applyBorder="1"/>
    <xf numFmtId="0" fontId="0" fillId="0" borderId="18" xfId="0" applyBorder="1"/>
    <xf numFmtId="0" fontId="0" fillId="6" borderId="3" xfId="0" applyFill="1" applyBorder="1"/>
    <xf numFmtId="0" fontId="7" fillId="6" borderId="3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0" fontId="0" fillId="6" borderId="5" xfId="0" applyFill="1" applyBorder="1"/>
    <xf numFmtId="0" fontId="0" fillId="6" borderId="0" xfId="0" applyFill="1" applyBorder="1"/>
    <xf numFmtId="168" fontId="0" fillId="6" borderId="0" xfId="0" applyNumberFormat="1" applyFill="1" applyBorder="1"/>
    <xf numFmtId="0" fontId="0" fillId="6" borderId="6" xfId="0" applyFill="1" applyBorder="1"/>
    <xf numFmtId="0" fontId="0" fillId="6" borderId="5" xfId="0" applyFont="1" applyFill="1" applyBorder="1"/>
    <xf numFmtId="167" fontId="0" fillId="6" borderId="6" xfId="2" applyNumberFormat="1" applyFont="1" applyFill="1" applyBorder="1"/>
    <xf numFmtId="0" fontId="2" fillId="6" borderId="7" xfId="0" applyFont="1" applyFill="1" applyBorder="1"/>
    <xf numFmtId="0" fontId="0" fillId="6" borderId="8" xfId="0" applyFill="1" applyBorder="1"/>
    <xf numFmtId="168" fontId="2" fillId="6" borderId="8" xfId="0" applyNumberFormat="1" applyFont="1" applyFill="1" applyBorder="1"/>
    <xf numFmtId="0" fontId="2" fillId="6" borderId="8" xfId="0" applyFont="1" applyFill="1" applyBorder="1"/>
    <xf numFmtId="167" fontId="2" fillId="6" borderId="9" xfId="2" applyNumberFormat="1" applyFont="1" applyFill="1" applyBorder="1"/>
    <xf numFmtId="0" fontId="7" fillId="6" borderId="0" xfId="0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wrapText="1"/>
    </xf>
    <xf numFmtId="0" fontId="3" fillId="0" borderId="7" xfId="0" applyFont="1" applyBorder="1"/>
    <xf numFmtId="0" fontId="7" fillId="3" borderId="0" xfId="0" applyFont="1" applyFill="1" applyBorder="1" applyAlignment="1">
      <alignment horizontal="right" wrapText="1"/>
    </xf>
    <xf numFmtId="0" fontId="2" fillId="6" borderId="5" xfId="0" applyFont="1" applyFill="1" applyBorder="1"/>
    <xf numFmtId="0" fontId="7" fillId="6" borderId="2" xfId="0" applyFont="1" applyFill="1" applyBorder="1"/>
    <xf numFmtId="167" fontId="0" fillId="6" borderId="0" xfId="2" applyNumberFormat="1" applyFont="1" applyFill="1" applyBorder="1"/>
    <xf numFmtId="0" fontId="0" fillId="0" borderId="1" xfId="0" applyFill="1" applyBorder="1"/>
    <xf numFmtId="0" fontId="2" fillId="6" borderId="0" xfId="0" applyFont="1" applyFill="1" applyBorder="1"/>
    <xf numFmtId="168" fontId="2" fillId="6" borderId="0" xfId="0" applyNumberFormat="1" applyFont="1" applyFill="1" applyBorder="1"/>
    <xf numFmtId="168" fontId="0" fillId="6" borderId="12" xfId="0" applyNumberFormat="1" applyFill="1" applyBorder="1"/>
    <xf numFmtId="168" fontId="0" fillId="6" borderId="12" xfId="0" applyNumberFormat="1" applyFont="1" applyFill="1" applyBorder="1"/>
    <xf numFmtId="0" fontId="0" fillId="7" borderId="0" xfId="0" applyFill="1"/>
    <xf numFmtId="0" fontId="0" fillId="7" borderId="0" xfId="0" applyFill="1" applyBorder="1"/>
    <xf numFmtId="168" fontId="0" fillId="6" borderId="0" xfId="0" applyNumberFormat="1" applyFont="1" applyFill="1" applyBorder="1"/>
    <xf numFmtId="168" fontId="0" fillId="0" borderId="12" xfId="0" applyNumberFormat="1" applyBorder="1"/>
    <xf numFmtId="0" fontId="2" fillId="0" borderId="14" xfId="0" applyFont="1" applyBorder="1"/>
    <xf numFmtId="167" fontId="2" fillId="6" borderId="6" xfId="2" applyNumberFormat="1" applyFont="1" applyFill="1" applyBorder="1"/>
    <xf numFmtId="168" fontId="2" fillId="0" borderId="10" xfId="0" applyNumberFormat="1" applyFont="1" applyBorder="1"/>
    <xf numFmtId="168" fontId="0" fillId="0" borderId="12" xfId="0" applyNumberFormat="1" applyFont="1" applyBorder="1"/>
    <xf numFmtId="168" fontId="0" fillId="5" borderId="12" xfId="0" applyNumberFormat="1" applyFill="1" applyBorder="1"/>
    <xf numFmtId="164" fontId="2" fillId="0" borderId="0" xfId="1" applyNumberFormat="1" applyFont="1" applyBorder="1" applyAlignment="1">
      <alignment horizontal="center" vertical="center"/>
    </xf>
    <xf numFmtId="0" fontId="2" fillId="5" borderId="14" xfId="0" applyFont="1" applyFill="1" applyBorder="1"/>
    <xf numFmtId="0" fontId="14" fillId="0" borderId="5" xfId="0" applyFont="1" applyFill="1" applyBorder="1"/>
    <xf numFmtId="168" fontId="2" fillId="0" borderId="12" xfId="0" applyNumberFormat="1" applyFont="1" applyBorder="1"/>
    <xf numFmtId="165" fontId="4" fillId="2" borderId="20" xfId="0" applyNumberFormat="1" applyFont="1" applyFill="1" applyBorder="1" applyAlignment="1">
      <alignment wrapText="1"/>
    </xf>
    <xf numFmtId="0" fontId="17" fillId="0" borderId="0" xfId="0" applyFont="1" applyBorder="1" applyAlignment="1">
      <alignment horizontal="right"/>
    </xf>
    <xf numFmtId="170" fontId="0" fillId="0" borderId="0" xfId="0" applyNumberFormat="1" applyFill="1" applyBorder="1"/>
    <xf numFmtId="0" fontId="4" fillId="8" borderId="5" xfId="0" applyFont="1" applyFill="1" applyBorder="1"/>
    <xf numFmtId="0" fontId="2" fillId="8" borderId="13" xfId="0" applyFont="1" applyFill="1" applyBorder="1"/>
    <xf numFmtId="0" fontId="17" fillId="0" borderId="0" xfId="0" applyFont="1" applyFill="1" applyBorder="1" applyAlignment="1">
      <alignment horizontal="right"/>
    </xf>
    <xf numFmtId="0" fontId="3" fillId="0" borderId="7" xfId="0" applyFont="1" applyFill="1" applyBorder="1"/>
    <xf numFmtId="168" fontId="2" fillId="0" borderId="8" xfId="0" applyNumberFormat="1" applyFont="1" applyBorder="1"/>
    <xf numFmtId="168" fontId="0" fillId="5" borderId="0" xfId="0" applyNumberFormat="1" applyFill="1" applyBorder="1"/>
    <xf numFmtId="0" fontId="2" fillId="3" borderId="1" xfId="0" applyFont="1" applyFill="1" applyBorder="1" applyAlignment="1">
      <alignment horizontal="right" wrapText="1"/>
    </xf>
    <xf numFmtId="168" fontId="0" fillId="6" borderId="0" xfId="2" applyNumberFormat="1" applyFont="1" applyFill="1" applyBorder="1"/>
    <xf numFmtId="168" fontId="2" fillId="6" borderId="0" xfId="2" applyNumberFormat="1" applyFont="1" applyFill="1" applyBorder="1"/>
    <xf numFmtId="168" fontId="0" fillId="0" borderId="0" xfId="2" applyNumberFormat="1" applyFont="1" applyFill="1" applyBorder="1"/>
    <xf numFmtId="168" fontId="0" fillId="0" borderId="12" xfId="2" applyNumberFormat="1" applyFont="1" applyFill="1" applyBorder="1"/>
    <xf numFmtId="168" fontId="2" fillId="0" borderId="0" xfId="2" applyNumberFormat="1" applyFont="1" applyFill="1" applyBorder="1"/>
    <xf numFmtId="0" fontId="2" fillId="7" borderId="0" xfId="0" applyFont="1" applyFill="1"/>
    <xf numFmtId="0" fontId="12" fillId="0" borderId="0" xfId="0" applyFont="1" applyBorder="1" applyAlignment="1">
      <alignment horizontal="center"/>
    </xf>
    <xf numFmtId="170" fontId="2" fillId="0" borderId="0" xfId="0" applyNumberFormat="1" applyFont="1"/>
    <xf numFmtId="170" fontId="0" fillId="0" borderId="0" xfId="0" applyNumberFormat="1" applyFont="1"/>
    <xf numFmtId="0" fontId="0" fillId="0" borderId="0" xfId="0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horizontal="right" vertical="center"/>
    </xf>
    <xf numFmtId="0" fontId="0" fillId="4" borderId="10" xfId="0" applyFont="1" applyFill="1" applyBorder="1" applyProtection="1">
      <protection locked="0"/>
    </xf>
    <xf numFmtId="10" fontId="0" fillId="4" borderId="10" xfId="0" applyNumberFormat="1" applyFill="1" applyBorder="1" applyProtection="1">
      <protection locked="0"/>
    </xf>
    <xf numFmtId="9" fontId="0" fillId="4" borderId="0" xfId="0" applyNumberForma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167" fontId="0" fillId="4" borderId="10" xfId="2" applyNumberFormat="1" applyFont="1" applyFill="1" applyBorder="1" applyProtection="1">
      <protection locked="0"/>
    </xf>
    <xf numFmtId="17" fontId="0" fillId="4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0" fillId="0" borderId="0" xfId="0" applyNumberFormat="1" applyBorder="1"/>
    <xf numFmtId="169" fontId="0" fillId="7" borderId="0" xfId="0" applyNumberFormat="1" applyFill="1" applyBorder="1"/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/>
    <xf numFmtId="0" fontId="0" fillId="0" borderId="17" xfId="0" applyBorder="1" applyAlignment="1">
      <alignment horizontal="center"/>
    </xf>
    <xf numFmtId="0" fontId="2" fillId="7" borderId="14" xfId="0" applyFont="1" applyFill="1" applyBorder="1"/>
    <xf numFmtId="0" fontId="7" fillId="0" borderId="0" xfId="0" applyFont="1" applyBorder="1" applyAlignment="1">
      <alignment horizontal="right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4" xfId="0" applyFont="1" applyBorder="1"/>
    <xf numFmtId="1" fontId="2" fillId="4" borderId="0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70" fontId="0" fillId="4" borderId="0" xfId="0" applyNumberFormat="1" applyFill="1" applyBorder="1" applyProtection="1">
      <protection locked="0"/>
    </xf>
    <xf numFmtId="0" fontId="0" fillId="0" borderId="0" xfId="0" applyFont="1" applyBorder="1" applyProtection="1">
      <protection locked="0"/>
    </xf>
    <xf numFmtId="167" fontId="3" fillId="4" borderId="10" xfId="2" applyNumberFormat="1" applyFont="1" applyFill="1" applyBorder="1" applyAlignment="1" applyProtection="1">
      <alignment wrapText="1"/>
      <protection locked="0"/>
    </xf>
    <xf numFmtId="170" fontId="0" fillId="4" borderId="10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4" borderId="14" xfId="0" applyFill="1" applyBorder="1" applyProtection="1">
      <protection locked="0"/>
    </xf>
    <xf numFmtId="170" fontId="0" fillId="4" borderId="10" xfId="0" applyNumberFormat="1" applyFont="1" applyFill="1" applyBorder="1" applyProtection="1">
      <protection locked="0"/>
    </xf>
    <xf numFmtId="0" fontId="0" fillId="3" borderId="0" xfId="0" applyFill="1"/>
    <xf numFmtId="0" fontId="0" fillId="0" borderId="14" xfId="0" applyBorder="1" applyAlignment="1">
      <alignment horizontal="right"/>
    </xf>
    <xf numFmtId="0" fontId="2" fillId="0" borderId="0" xfId="0" applyFont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170" fontId="0" fillId="0" borderId="0" xfId="0" applyNumberFormat="1" applyFill="1" applyBorder="1" applyProtection="1">
      <protection locked="0"/>
    </xf>
    <xf numFmtId="167" fontId="20" fillId="4" borderId="10" xfId="2" applyNumberFormat="1" applyFont="1" applyFill="1" applyBorder="1" applyAlignment="1" applyProtection="1">
      <alignment wrapText="1"/>
      <protection locked="0"/>
    </xf>
    <xf numFmtId="167" fontId="17" fillId="4" borderId="10" xfId="2" applyNumberFormat="1" applyFont="1" applyFill="1" applyBorder="1" applyProtection="1">
      <protection locked="0"/>
    </xf>
    <xf numFmtId="17" fontId="7" fillId="0" borderId="0" xfId="0" applyNumberFormat="1" applyFont="1"/>
    <xf numFmtId="17" fontId="12" fillId="3" borderId="0" xfId="0" applyNumberFormat="1" applyFont="1" applyFill="1" applyBorder="1"/>
    <xf numFmtId="170" fontId="0" fillId="5" borderId="0" xfId="0" applyNumberFormat="1" applyFill="1" applyBorder="1"/>
    <xf numFmtId="170" fontId="0" fillId="0" borderId="12" xfId="0" applyNumberFormat="1" applyFill="1" applyBorder="1"/>
    <xf numFmtId="0" fontId="0" fillId="5" borderId="14" xfId="0" applyFill="1" applyBorder="1"/>
    <xf numFmtId="0" fontId="0" fillId="0" borderId="16" xfId="0" applyBorder="1" applyAlignment="1">
      <alignment vertical="center"/>
    </xf>
    <xf numFmtId="0" fontId="16" fillId="8" borderId="14" xfId="0" applyFont="1" applyFill="1" applyBorder="1"/>
    <xf numFmtId="169" fontId="2" fillId="0" borderId="0" xfId="0" applyNumberFormat="1" applyFont="1" applyBorder="1" applyAlignment="1">
      <alignment horizontal="right" vertical="center"/>
    </xf>
    <xf numFmtId="169" fontId="2" fillId="0" borderId="0" xfId="0" applyNumberFormat="1" applyFont="1" applyBorder="1"/>
    <xf numFmtId="0" fontId="6" fillId="0" borderId="0" xfId="0" applyFont="1" applyBorder="1" applyAlignment="1">
      <alignment horizontal="center"/>
    </xf>
    <xf numFmtId="169" fontId="2" fillId="7" borderId="0" xfId="0" applyNumberFormat="1" applyFont="1" applyFill="1" applyBorder="1"/>
    <xf numFmtId="0" fontId="0" fillId="0" borderId="14" xfId="0" applyFill="1" applyBorder="1"/>
    <xf numFmtId="169" fontId="0" fillId="0" borderId="0" xfId="0" applyNumberFormat="1" applyFont="1" applyBorder="1" applyAlignment="1">
      <alignment horizontal="right" vertical="center"/>
    </xf>
    <xf numFmtId="0" fontId="0" fillId="0" borderId="14" xfId="0" applyFont="1" applyBorder="1"/>
    <xf numFmtId="169" fontId="0" fillId="7" borderId="0" xfId="0" applyNumberFormat="1" applyFont="1" applyFill="1" applyBorder="1" applyAlignment="1">
      <alignment horizontal="right" vertical="center"/>
    </xf>
    <xf numFmtId="169" fontId="2" fillId="7" borderId="0" xfId="0" applyNumberFormat="1" applyFont="1" applyFill="1"/>
    <xf numFmtId="0" fontId="0" fillId="0" borderId="0" xfId="0" applyFill="1" applyBorder="1" applyProtection="1">
      <protection locked="0"/>
    </xf>
    <xf numFmtId="168" fontId="0" fillId="4" borderId="0" xfId="0" applyNumberFormat="1" applyFill="1" applyBorder="1" applyProtection="1">
      <protection locked="0"/>
    </xf>
    <xf numFmtId="0" fontId="0" fillId="0" borderId="22" xfId="0" applyBorder="1"/>
    <xf numFmtId="0" fontId="0" fillId="0" borderId="0" xfId="0" applyBorder="1" applyAlignment="1">
      <alignment vertical="center"/>
    </xf>
    <xf numFmtId="167" fontId="21" fillId="0" borderId="0" xfId="2" applyNumberFormat="1" applyFont="1" applyBorder="1"/>
    <xf numFmtId="0" fontId="21" fillId="0" borderId="0" xfId="0" applyFont="1" applyBorder="1" applyProtection="1">
      <protection locked="0"/>
    </xf>
    <xf numFmtId="167" fontId="0" fillId="0" borderId="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9" fontId="0" fillId="4" borderId="14" xfId="0" applyNumberFormat="1" applyFont="1" applyFill="1" applyBorder="1" applyAlignment="1">
      <alignment horizontal="right" vertic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7" fontId="0" fillId="0" borderId="12" xfId="0" applyNumberFormat="1" applyBorder="1" applyProtection="1">
      <protection locked="0"/>
    </xf>
    <xf numFmtId="169" fontId="0" fillId="4" borderId="15" xfId="0" applyNumberFormat="1" applyFont="1" applyFill="1" applyBorder="1" applyAlignment="1">
      <alignment horizontal="right" vertical="center"/>
    </xf>
    <xf numFmtId="169" fontId="2" fillId="0" borderId="12" xfId="0" applyNumberFormat="1" applyFont="1" applyBorder="1" applyAlignment="1">
      <alignment horizontal="right" vertical="center"/>
    </xf>
    <xf numFmtId="169" fontId="0" fillId="0" borderId="14" xfId="0" applyNumberFormat="1" applyFont="1" applyFill="1" applyBorder="1" applyAlignment="1">
      <alignment horizontal="right" vertical="center"/>
    </xf>
    <xf numFmtId="167" fontId="0" fillId="0" borderId="0" xfId="2" applyNumberFormat="1" applyFont="1" applyBorder="1"/>
    <xf numFmtId="0" fontId="12" fillId="0" borderId="14" xfId="0" applyFont="1" applyBorder="1"/>
    <xf numFmtId="0" fontId="0" fillId="6" borderId="13" xfId="0" applyFill="1" applyBorder="1"/>
    <xf numFmtId="0" fontId="0" fillId="6" borderId="1" xfId="0" applyFill="1" applyBorder="1"/>
    <xf numFmtId="0" fontId="0" fillId="6" borderId="16" xfId="0" applyFill="1" applyBorder="1"/>
    <xf numFmtId="0" fontId="12" fillId="6" borderId="14" xfId="0" applyFont="1" applyFill="1" applyBorder="1"/>
    <xf numFmtId="0" fontId="12" fillId="6" borderId="0" xfId="0" applyFont="1" applyFill="1" applyBorder="1"/>
    <xf numFmtId="17" fontId="12" fillId="6" borderId="0" xfId="0" applyNumberFormat="1" applyFont="1" applyFill="1" applyBorder="1"/>
    <xf numFmtId="0" fontId="7" fillId="6" borderId="0" xfId="0" applyFont="1" applyFill="1" applyBorder="1"/>
    <xf numFmtId="0" fontId="7" fillId="6" borderId="17" xfId="0" applyFont="1" applyFill="1" applyBorder="1"/>
    <xf numFmtId="0" fontId="0" fillId="6" borderId="14" xfId="0" applyFill="1" applyBorder="1"/>
    <xf numFmtId="0" fontId="2" fillId="6" borderId="14" xfId="0" applyFont="1" applyFill="1" applyBorder="1"/>
    <xf numFmtId="168" fontId="7" fillId="6" borderId="0" xfId="0" applyNumberFormat="1" applyFont="1" applyFill="1" applyBorder="1"/>
    <xf numFmtId="3" fontId="0" fillId="6" borderId="0" xfId="0" applyNumberFormat="1" applyFill="1" applyBorder="1" applyProtection="1">
      <protection locked="0"/>
    </xf>
    <xf numFmtId="0" fontId="0" fillId="6" borderId="15" xfId="0" applyFill="1" applyBorder="1"/>
    <xf numFmtId="0" fontId="0" fillId="6" borderId="12" xfId="0" applyFill="1" applyBorder="1"/>
    <xf numFmtId="3" fontId="0" fillId="6" borderId="12" xfId="0" applyNumberFormat="1" applyFill="1" applyBorder="1" applyProtection="1">
      <protection locked="0"/>
    </xf>
    <xf numFmtId="17" fontId="12" fillId="6" borderId="0" xfId="0" applyNumberFormat="1" applyFont="1" applyFill="1" applyBorder="1" applyAlignment="1">
      <alignment horizontal="right" vertical="center"/>
    </xf>
    <xf numFmtId="0" fontId="25" fillId="6" borderId="14" xfId="0" applyFont="1" applyFill="1" applyBorder="1"/>
    <xf numFmtId="168" fontId="0" fillId="4" borderId="0" xfId="2" applyNumberFormat="1" applyFont="1" applyFill="1" applyBorder="1" applyProtection="1">
      <protection locked="0"/>
    </xf>
    <xf numFmtId="168" fontId="0" fillId="4" borderId="10" xfId="0" applyNumberFormat="1" applyFill="1" applyBorder="1" applyProtection="1">
      <protection locked="0"/>
    </xf>
    <xf numFmtId="0" fontId="19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7" fontId="2" fillId="4" borderId="10" xfId="0" applyNumberFormat="1" applyFont="1" applyFill="1" applyBorder="1" applyProtection="1">
      <protection locked="0"/>
    </xf>
    <xf numFmtId="167" fontId="0" fillId="4" borderId="0" xfId="2" applyNumberFormat="1" applyFont="1" applyFill="1" applyBorder="1"/>
    <xf numFmtId="168" fontId="2" fillId="0" borderId="0" xfId="0" applyNumberFormat="1" applyFont="1" applyFill="1" applyBorder="1" applyProtection="1">
      <protection locked="0"/>
    </xf>
    <xf numFmtId="167" fontId="0" fillId="0" borderId="12" xfId="2" applyNumberFormat="1" applyFont="1" applyBorder="1"/>
    <xf numFmtId="0" fontId="0" fillId="0" borderId="1" xfId="0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2" fillId="0" borderId="17" xfId="0" applyFont="1" applyBorder="1" applyAlignment="1">
      <alignment horizontal="center"/>
    </xf>
    <xf numFmtId="167" fontId="0" fillId="0" borderId="18" xfId="2" applyNumberFormat="1" applyFont="1" applyBorder="1"/>
    <xf numFmtId="0" fontId="0" fillId="0" borderId="15" xfId="0" applyBorder="1" applyAlignment="1">
      <alignment horizontal="center" vertical="center"/>
    </xf>
    <xf numFmtId="0" fontId="2" fillId="7" borderId="13" xfId="0" applyFont="1" applyFill="1" applyBorder="1"/>
    <xf numFmtId="0" fontId="0" fillId="7" borderId="1" xfId="0" applyFill="1" applyBorder="1"/>
    <xf numFmtId="0" fontId="25" fillId="0" borderId="14" xfId="0" applyFont="1" applyBorder="1"/>
    <xf numFmtId="168" fontId="0" fillId="0" borderId="10" xfId="0" applyNumberFormat="1" applyFill="1" applyBorder="1" applyProtection="1">
      <protection locked="0"/>
    </xf>
    <xf numFmtId="0" fontId="6" fillId="0" borderId="15" xfId="0" applyFont="1" applyBorder="1"/>
    <xf numFmtId="0" fontId="25" fillId="0" borderId="0" xfId="0" applyFont="1" applyBorder="1" applyAlignment="1">
      <alignment horizontal="right"/>
    </xf>
    <xf numFmtId="168" fontId="0" fillId="0" borderId="12" xfId="0" applyNumberFormat="1" applyFont="1" applyFill="1" applyBorder="1"/>
    <xf numFmtId="168" fontId="0" fillId="0" borderId="12" xfId="0" applyNumberForma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wrapText="1"/>
    </xf>
    <xf numFmtId="168" fontId="0" fillId="0" borderId="14" xfId="0" applyNumberFormat="1" applyBorder="1"/>
    <xf numFmtId="168" fontId="0" fillId="5" borderId="14" xfId="0" applyNumberFormat="1" applyFill="1" applyBorder="1"/>
    <xf numFmtId="0" fontId="7" fillId="6" borderId="23" xfId="0" applyFont="1" applyFill="1" applyBorder="1"/>
    <xf numFmtId="0" fontId="0" fillId="6" borderId="14" xfId="0" applyFont="1" applyFill="1" applyBorder="1"/>
    <xf numFmtId="0" fontId="2" fillId="6" borderId="21" xfId="0" applyFont="1" applyFill="1" applyBorder="1"/>
    <xf numFmtId="0" fontId="3" fillId="0" borderId="14" xfId="0" applyFont="1" applyFill="1" applyBorder="1"/>
    <xf numFmtId="0" fontId="4" fillId="8" borderId="14" xfId="0" applyFont="1" applyFill="1" applyBorder="1"/>
    <xf numFmtId="0" fontId="4" fillId="0" borderId="14" xfId="0" applyFont="1" applyFill="1" applyBorder="1"/>
    <xf numFmtId="0" fontId="3" fillId="0" borderId="15" xfId="0" applyFont="1" applyFill="1" applyBorder="1"/>
    <xf numFmtId="3" fontId="0" fillId="4" borderId="10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17" fontId="0" fillId="0" borderId="16" xfId="0" applyNumberFormat="1" applyBorder="1"/>
    <xf numFmtId="17" fontId="0" fillId="0" borderId="17" xfId="0" applyNumberFormat="1" applyBorder="1"/>
    <xf numFmtId="1" fontId="0" fillId="0" borderId="17" xfId="0" applyNumberForma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Protection="1">
      <protection locked="0"/>
    </xf>
    <xf numFmtId="1" fontId="0" fillId="4" borderId="0" xfId="0" applyNumberFormat="1" applyFont="1" applyFill="1" applyBorder="1" applyProtection="1">
      <protection locked="0"/>
    </xf>
    <xf numFmtId="0" fontId="7" fillId="0" borderId="14" xfId="0" applyFont="1" applyFill="1" applyBorder="1"/>
    <xf numFmtId="0" fontId="2" fillId="0" borderId="21" xfId="0" applyFont="1" applyBorder="1"/>
    <xf numFmtId="0" fontId="0" fillId="0" borderId="24" xfId="0" applyBorder="1"/>
    <xf numFmtId="168" fontId="0" fillId="3" borderId="0" xfId="0" applyNumberFormat="1" applyFill="1" applyBorder="1"/>
    <xf numFmtId="171" fontId="0" fillId="3" borderId="0" xfId="0" applyNumberFormat="1" applyFill="1" applyBorder="1" applyAlignment="1">
      <alignment horizontal="right"/>
    </xf>
    <xf numFmtId="168" fontId="2" fillId="3" borderId="0" xfId="0" applyNumberFormat="1" applyFont="1" applyFill="1" applyBorder="1"/>
    <xf numFmtId="0" fontId="0" fillId="3" borderId="0" xfId="0" applyFill="1" applyAlignment="1">
      <alignment horizontal="right"/>
    </xf>
    <xf numFmtId="166" fontId="0" fillId="3" borderId="0" xfId="0" applyNumberFormat="1" applyFill="1" applyAlignment="1">
      <alignment horizontal="right"/>
    </xf>
    <xf numFmtId="167" fontId="0" fillId="4" borderId="0" xfId="2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8" fontId="2" fillId="3" borderId="1" xfId="0" applyNumberFormat="1" applyFont="1" applyFill="1" applyBorder="1" applyAlignment="1">
      <alignment horizontal="right" wrapText="1"/>
    </xf>
    <xf numFmtId="0" fontId="24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>
      <alignment horizontal="center" vertical="center"/>
    </xf>
    <xf numFmtId="0" fontId="2" fillId="4" borderId="0" xfId="0" applyFont="1" applyFill="1" applyBorder="1" applyProtection="1">
      <protection locked="0"/>
    </xf>
    <xf numFmtId="0" fontId="0" fillId="5" borderId="0" xfId="0" applyFill="1" applyBorder="1"/>
    <xf numFmtId="0" fontId="0" fillId="4" borderId="14" xfId="0" applyFill="1" applyBorder="1"/>
    <xf numFmtId="0" fontId="4" fillId="0" borderId="5" xfId="0" applyFont="1" applyFill="1" applyBorder="1" applyProtection="1">
      <protection locked="0"/>
    </xf>
    <xf numFmtId="170" fontId="0" fillId="0" borderId="0" xfId="0" applyNumberFormat="1" applyFont="1" applyBorder="1" applyProtection="1">
      <protection locked="0"/>
    </xf>
    <xf numFmtId="9" fontId="0" fillId="4" borderId="0" xfId="0" applyNumberFormat="1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17" xfId="0" applyFill="1" applyBorder="1"/>
    <xf numFmtId="0" fontId="2" fillId="0" borderId="0" xfId="0" applyFont="1" applyFill="1" applyBorder="1"/>
    <xf numFmtId="167" fontId="2" fillId="0" borderId="0" xfId="2" applyNumberFormat="1" applyFont="1" applyFill="1" applyBorder="1"/>
    <xf numFmtId="0" fontId="2" fillId="3" borderId="5" xfId="0" applyFont="1" applyFill="1" applyBorder="1"/>
    <xf numFmtId="0" fontId="0" fillId="0" borderId="5" xfId="0" applyFont="1" applyBorder="1"/>
    <xf numFmtId="167" fontId="3" fillId="4" borderId="10" xfId="2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8" fillId="4" borderId="5" xfId="0" applyFont="1" applyFill="1" applyBorder="1" applyProtection="1">
      <protection locked="0"/>
    </xf>
    <xf numFmtId="0" fontId="4" fillId="0" borderId="19" xfId="0" applyFont="1" applyFill="1" applyBorder="1"/>
    <xf numFmtId="170" fontId="21" fillId="0" borderId="0" xfId="0" applyNumberFormat="1" applyFont="1" applyProtection="1">
      <protection locked="0"/>
    </xf>
    <xf numFmtId="168" fontId="2" fillId="0" borderId="10" xfId="0" applyNumberFormat="1" applyFont="1" applyFill="1" applyBorder="1"/>
    <xf numFmtId="170" fontId="0" fillId="0" borderId="0" xfId="0" applyNumberFormat="1" applyAlignment="1">
      <alignment vertical="center"/>
    </xf>
    <xf numFmtId="170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0" fontId="0" fillId="0" borderId="0" xfId="0" applyNumberFormat="1" applyFont="1" applyAlignment="1">
      <alignment vertical="center"/>
    </xf>
    <xf numFmtId="170" fontId="0" fillId="0" borderId="0" xfId="0" applyNumberFormat="1" applyAlignment="1">
      <alignment horizontal="right" vertical="center"/>
    </xf>
    <xf numFmtId="0" fontId="7" fillId="6" borderId="0" xfId="0" applyFont="1" applyFill="1" applyBorder="1" applyAlignment="1">
      <alignment vertical="center"/>
    </xf>
    <xf numFmtId="170" fontId="2" fillId="0" borderId="0" xfId="0" applyNumberFormat="1" applyFont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168" fontId="0" fillId="0" borderId="25" xfId="0" applyNumberFormat="1" applyBorder="1"/>
    <xf numFmtId="0" fontId="2" fillId="3" borderId="17" xfId="0" applyFont="1" applyFill="1" applyBorder="1" applyAlignment="1">
      <alignment horizontal="right" wrapText="1"/>
    </xf>
    <xf numFmtId="167" fontId="27" fillId="4" borderId="10" xfId="2" applyNumberFormat="1" applyFont="1" applyFill="1" applyBorder="1" applyAlignment="1" applyProtection="1">
      <alignment vertical="center" wrapText="1"/>
      <protection locked="0"/>
    </xf>
    <xf numFmtId="0" fontId="7" fillId="7" borderId="14" xfId="0" applyFont="1" applyFill="1" applyBorder="1"/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169" fontId="2" fillId="0" borderId="12" xfId="0" applyNumberFormat="1" applyFont="1" applyBorder="1"/>
    <xf numFmtId="17" fontId="2" fillId="0" borderId="14" xfId="0" applyNumberFormat="1" applyFont="1" applyBorder="1"/>
    <xf numFmtId="169" fontId="2" fillId="0" borderId="0" xfId="0" applyNumberFormat="1" applyFont="1" applyFill="1" applyBorder="1"/>
    <xf numFmtId="169" fontId="2" fillId="0" borderId="12" xfId="0" applyNumberFormat="1" applyFont="1" applyFill="1" applyBorder="1"/>
    <xf numFmtId="169" fontId="0" fillId="0" borderId="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Border="1" applyAlignment="1">
      <alignment horizontal="right" vertical="center"/>
    </xf>
    <xf numFmtId="168" fontId="21" fillId="0" borderId="0" xfId="0" applyNumberFormat="1" applyFont="1"/>
    <xf numFmtId="168" fontId="13" fillId="0" borderId="0" xfId="2" applyNumberFormat="1" applyFont="1" applyFill="1" applyBorder="1"/>
    <xf numFmtId="168" fontId="21" fillId="0" borderId="12" xfId="0" applyNumberFormat="1" applyFont="1" applyBorder="1"/>
    <xf numFmtId="9" fontId="2" fillId="0" borderId="0" xfId="2" applyFont="1"/>
    <xf numFmtId="0" fontId="2" fillId="6" borderId="0" xfId="0" applyFont="1" applyFill="1" applyBorder="1" applyAlignment="1">
      <alignment horizontal="right" wrapText="1"/>
    </xf>
    <xf numFmtId="0" fontId="13" fillId="6" borderId="0" xfId="0" applyFont="1" applyFill="1" applyAlignment="1">
      <alignment horizontal="right" vertical="center"/>
    </xf>
    <xf numFmtId="168" fontId="0" fillId="6" borderId="0" xfId="0" applyNumberFormat="1" applyFill="1"/>
    <xf numFmtId="168" fontId="2" fillId="6" borderId="0" xfId="0" applyNumberFormat="1" applyFont="1" applyFill="1"/>
    <xf numFmtId="168" fontId="1" fillId="0" borderId="12" xfId="2" applyNumberFormat="1" applyFont="1" applyFill="1" applyBorder="1"/>
    <xf numFmtId="0" fontId="6" fillId="6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/>
    </xf>
    <xf numFmtId="167" fontId="7" fillId="6" borderId="17" xfId="2" applyNumberFormat="1" applyFont="1" applyFill="1" applyBorder="1" applyAlignment="1">
      <alignment horizontal="right"/>
    </xf>
    <xf numFmtId="0" fontId="0" fillId="6" borderId="17" xfId="0" applyFill="1" applyBorder="1" applyAlignment="1">
      <alignment horizontal="right"/>
    </xf>
    <xf numFmtId="3" fontId="0" fillId="6" borderId="18" xfId="0" applyNumberFormat="1" applyFill="1" applyBorder="1" applyAlignment="1" applyProtection="1">
      <alignment horizontal="right"/>
      <protection locked="0"/>
    </xf>
    <xf numFmtId="17" fontId="12" fillId="3" borderId="0" xfId="0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168" fontId="0" fillId="4" borderId="25" xfId="0" applyNumberFormat="1" applyFill="1" applyBorder="1" applyProtection="1">
      <protection locked="0"/>
    </xf>
    <xf numFmtId="168" fontId="0" fillId="0" borderId="10" xfId="0" applyNumberFormat="1" applyFill="1" applyBorder="1" applyProtection="1"/>
    <xf numFmtId="3" fontId="0" fillId="0" borderId="10" xfId="0" applyNumberFormat="1" applyFill="1" applyBorder="1" applyProtection="1"/>
    <xf numFmtId="170" fontId="0" fillId="0" borderId="0" xfId="0" applyNumberFormat="1" applyFill="1" applyBorder="1" applyProtection="1"/>
    <xf numFmtId="17" fontId="2" fillId="6" borderId="10" xfId="0" applyNumberFormat="1" applyFont="1" applyFill="1" applyBorder="1" applyProtection="1"/>
    <xf numFmtId="17" fontId="2" fillId="6" borderId="10" xfId="0" applyNumberFormat="1" applyFont="1" applyFill="1" applyBorder="1" applyProtection="1">
      <protection locked="0"/>
    </xf>
    <xf numFmtId="9" fontId="2" fillId="0" borderId="12" xfId="2" applyFont="1" applyBorder="1"/>
    <xf numFmtId="0" fontId="0" fillId="4" borderId="14" xfId="0" applyFont="1" applyFill="1" applyBorder="1" applyProtection="1">
      <protection locked="0"/>
    </xf>
    <xf numFmtId="0" fontId="7" fillId="0" borderId="28" xfId="0" applyFont="1" applyBorder="1" applyAlignment="1">
      <alignment horizontal="center"/>
    </xf>
    <xf numFmtId="0" fontId="0" fillId="7" borderId="22" xfId="0" applyFill="1" applyBorder="1"/>
    <xf numFmtId="0" fontId="0" fillId="7" borderId="29" xfId="0" applyFill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center"/>
    </xf>
    <xf numFmtId="0" fontId="24" fillId="0" borderId="0" xfId="0" applyFont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CC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1006868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0"/>
          <a:ext cx="3173805" cy="702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304399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3173805</xdr:colOff>
      <xdr:row>0</xdr:row>
      <xdr:rowOff>702468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0"/>
          <a:ext cx="3173805" cy="702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7"/>
  <sheetViews>
    <sheetView topLeftCell="A51" zoomScale="80" zoomScaleNormal="80" workbookViewId="0">
      <selection activeCell="G64" sqref="G64"/>
    </sheetView>
  </sheetViews>
  <sheetFormatPr defaultRowHeight="14.5" x14ac:dyDescent="0.35"/>
  <cols>
    <col min="4" max="4" width="14.26953125" customWidth="1"/>
    <col min="5" max="15" width="15.7265625" customWidth="1"/>
  </cols>
  <sheetData>
    <row r="1" spans="2:17" ht="58.5" customHeight="1" x14ac:dyDescent="0.55000000000000004">
      <c r="F1" s="344" t="s">
        <v>102</v>
      </c>
      <c r="G1" s="344"/>
      <c r="H1" s="344"/>
      <c r="I1" s="344"/>
      <c r="J1" s="344"/>
      <c r="K1" s="344"/>
      <c r="L1" s="344"/>
      <c r="M1" s="344"/>
      <c r="N1" s="344"/>
      <c r="O1" s="344"/>
      <c r="P1" s="266"/>
      <c r="Q1" s="266"/>
    </row>
    <row r="2" spans="2:17" ht="18.5" x14ac:dyDescent="0.45">
      <c r="B2" s="157">
        <f>IF(E8&gt;0,'Detailed calc'!CQ95,'Standard calc'!CQ41)</f>
        <v>44013</v>
      </c>
      <c r="G2" s="343" t="s">
        <v>67</v>
      </c>
      <c r="H2" s="343"/>
      <c r="I2" s="343"/>
      <c r="J2" s="343"/>
    </row>
    <row r="3" spans="2:17" x14ac:dyDescent="0.35">
      <c r="G3" s="341" t="s">
        <v>312</v>
      </c>
      <c r="H3" s="341"/>
      <c r="I3" s="341"/>
      <c r="J3" s="341"/>
    </row>
    <row r="4" spans="2:17" x14ac:dyDescent="0.35">
      <c r="F4" s="110"/>
      <c r="G4" s="33"/>
      <c r="H4" s="33"/>
      <c r="I4" s="33"/>
      <c r="J4" s="33"/>
    </row>
    <row r="5" spans="2:17" x14ac:dyDescent="0.35">
      <c r="E5" s="340" t="s">
        <v>304</v>
      </c>
      <c r="F5" s="340"/>
      <c r="G5" s="33"/>
      <c r="H5" s="341" t="s">
        <v>211</v>
      </c>
      <c r="I5" s="341"/>
      <c r="J5" s="341"/>
      <c r="K5" s="33"/>
    </row>
    <row r="6" spans="2:17" x14ac:dyDescent="0.35">
      <c r="B6" s="106" t="s">
        <v>66</v>
      </c>
      <c r="E6" s="100" t="s">
        <v>305</v>
      </c>
      <c r="F6" s="100" t="s">
        <v>306</v>
      </c>
      <c r="G6" s="33"/>
      <c r="H6" s="100" t="s">
        <v>65</v>
      </c>
      <c r="I6" s="100" t="s">
        <v>212</v>
      </c>
      <c r="J6" s="100" t="s">
        <v>213</v>
      </c>
      <c r="K6" s="33"/>
      <c r="M6" s="317" t="s">
        <v>1</v>
      </c>
      <c r="N6" s="323" t="s">
        <v>309</v>
      </c>
      <c r="O6" s="27"/>
    </row>
    <row r="7" spans="2:17" x14ac:dyDescent="0.35">
      <c r="G7" s="33"/>
      <c r="H7" s="33"/>
      <c r="I7" s="33"/>
      <c r="J7" s="33"/>
      <c r="K7" s="33"/>
      <c r="M7" s="318" t="s">
        <v>49</v>
      </c>
      <c r="N7" s="69" t="s">
        <v>310</v>
      </c>
      <c r="O7" s="69" t="s">
        <v>311</v>
      </c>
    </row>
    <row r="8" spans="2:17" x14ac:dyDescent="0.35">
      <c r="B8" s="311" t="s">
        <v>48</v>
      </c>
      <c r="E8" s="103">
        <f>'Detailed calc'!CS97</f>
        <v>0</v>
      </c>
      <c r="F8" s="103">
        <f>IFERROR('Standard calc'!CS45,0)</f>
        <v>0</v>
      </c>
      <c r="G8" s="33"/>
      <c r="H8" s="24">
        <f>'Option 1'!CS36</f>
        <v>0</v>
      </c>
      <c r="I8" s="24">
        <f>'Option 2'!CS36</f>
        <v>0</v>
      </c>
      <c r="J8" s="24">
        <f>'Option 3'!CS36</f>
        <v>0</v>
      </c>
      <c r="K8" s="33"/>
      <c r="M8" s="319">
        <f>IF(E8&gt;0,E8+H8+I8+J8,F8+H8+I8+J8)</f>
        <v>0</v>
      </c>
      <c r="N8" s="313">
        <f>SUM(H8:J8)</f>
        <v>0</v>
      </c>
      <c r="O8" s="316">
        <f>IFERROR((N8/(M8-N8)),0)</f>
        <v>0</v>
      </c>
    </row>
    <row r="9" spans="2:17" x14ac:dyDescent="0.35">
      <c r="B9" s="120" t="s">
        <v>266</v>
      </c>
      <c r="E9" s="103">
        <f>'Detailed calc'!CS98</f>
        <v>0</v>
      </c>
      <c r="F9" s="103">
        <f>('Standard calc'!CS47+'Standard calc'!CS48)</f>
        <v>0</v>
      </c>
      <c r="G9" s="33"/>
      <c r="H9" s="24">
        <f>('Option 1'!CS37+'Option 1'!CS38)</f>
        <v>0</v>
      </c>
      <c r="I9" s="24">
        <f>('Option 2'!CS37+'Option 2'!CS38)</f>
        <v>0</v>
      </c>
      <c r="J9" s="24">
        <f>('Option 3'!CS37+'Option 3'!CS38)</f>
        <v>0</v>
      </c>
      <c r="K9" s="33"/>
      <c r="L9" s="103"/>
      <c r="M9" s="319">
        <f t="shared" ref="M9:M13" si="0">IF(E9&gt;0,E9+H9+I9+J9,F9+H9+I9+J9)</f>
        <v>0</v>
      </c>
      <c r="N9" s="313">
        <f t="shared" ref="N9:N13" si="1">SUM(H9:J9)</f>
        <v>0</v>
      </c>
      <c r="O9" s="316">
        <f t="shared" ref="O9:O13" si="2">IFERROR((N9/(M9-N9)),0)</f>
        <v>0</v>
      </c>
    </row>
    <row r="10" spans="2:17" x14ac:dyDescent="0.35">
      <c r="B10" s="311" t="s">
        <v>55</v>
      </c>
      <c r="E10" s="105">
        <f>E8-E9</f>
        <v>0</v>
      </c>
      <c r="F10" s="105">
        <f>F8-F9</f>
        <v>0</v>
      </c>
      <c r="G10" s="33"/>
      <c r="H10" s="105">
        <f>H8-H9</f>
        <v>0</v>
      </c>
      <c r="I10" s="105">
        <f t="shared" ref="I10:J10" si="3">I8-I9</f>
        <v>0</v>
      </c>
      <c r="J10" s="105">
        <f t="shared" si="3"/>
        <v>0</v>
      </c>
      <c r="K10" s="33"/>
      <c r="L10" s="103"/>
      <c r="M10" s="320">
        <f>M8-M9</f>
        <v>0</v>
      </c>
      <c r="N10" s="313">
        <f t="shared" si="1"/>
        <v>0</v>
      </c>
      <c r="O10" s="316">
        <f t="shared" si="2"/>
        <v>0</v>
      </c>
    </row>
    <row r="11" spans="2:17" x14ac:dyDescent="0.35">
      <c r="B11" s="120" t="s">
        <v>210</v>
      </c>
      <c r="E11" s="103">
        <f>'Detailed calc'!CS100</f>
        <v>0</v>
      </c>
      <c r="F11" s="103">
        <f>'Standard calc'!CS50</f>
        <v>0</v>
      </c>
      <c r="G11" s="33"/>
      <c r="H11" s="24">
        <f>'Option 1'!CS40</f>
        <v>0</v>
      </c>
      <c r="I11" s="24">
        <f>'Option 2'!CS40</f>
        <v>0</v>
      </c>
      <c r="J11" s="24">
        <f>'Option 3'!CS40</f>
        <v>0</v>
      </c>
      <c r="K11" s="33"/>
      <c r="L11" s="103"/>
      <c r="M11" s="319">
        <f t="shared" si="0"/>
        <v>0</v>
      </c>
      <c r="N11" s="313">
        <f t="shared" si="1"/>
        <v>0</v>
      </c>
      <c r="O11" s="316">
        <f t="shared" si="2"/>
        <v>0</v>
      </c>
    </row>
    <row r="12" spans="2:17" x14ac:dyDescent="0.35">
      <c r="B12" s="120" t="s">
        <v>307</v>
      </c>
      <c r="E12" s="103">
        <f>'Detailed calc'!CS101</f>
        <v>0</v>
      </c>
      <c r="F12" s="103">
        <f>'Standard calc'!CS51</f>
        <v>0</v>
      </c>
      <c r="G12" s="33"/>
      <c r="H12" s="24">
        <f>'Option 1'!CS41</f>
        <v>0</v>
      </c>
      <c r="I12" s="24">
        <f>'Option 2'!CS41</f>
        <v>0</v>
      </c>
      <c r="J12" s="24">
        <f>'Option 3'!CS41</f>
        <v>0</v>
      </c>
      <c r="K12" s="33"/>
      <c r="L12" s="103"/>
      <c r="M12" s="319">
        <f t="shared" si="0"/>
        <v>0</v>
      </c>
      <c r="N12" s="313">
        <f t="shared" si="1"/>
        <v>0</v>
      </c>
      <c r="O12" s="316">
        <f t="shared" si="2"/>
        <v>0</v>
      </c>
    </row>
    <row r="13" spans="2:17" x14ac:dyDescent="0.35">
      <c r="B13" s="120" t="s">
        <v>308</v>
      </c>
      <c r="E13" s="104">
        <f>'Detailed calc'!CS102</f>
        <v>0</v>
      </c>
      <c r="F13" s="104">
        <f>'Standard calc'!CS52</f>
        <v>0</v>
      </c>
      <c r="G13" s="33"/>
      <c r="H13" s="81">
        <f>('Option 1'!CS42+'Option 1'!CS43)</f>
        <v>0</v>
      </c>
      <c r="I13" s="81">
        <f>('Option 2'!CS42+'Option 2'!CS43)</f>
        <v>0</v>
      </c>
      <c r="J13" s="81">
        <f>('Option 3'!CS42+'Option 3'!CS43)</f>
        <v>0</v>
      </c>
      <c r="K13" s="33"/>
      <c r="L13" s="103"/>
      <c r="M13" s="76">
        <f t="shared" si="0"/>
        <v>0</v>
      </c>
      <c r="N13" s="315">
        <f t="shared" si="1"/>
        <v>0</v>
      </c>
      <c r="O13" s="335">
        <f t="shared" si="2"/>
        <v>0</v>
      </c>
    </row>
    <row r="14" spans="2:17" x14ac:dyDescent="0.35">
      <c r="B14" s="311" t="s">
        <v>319</v>
      </c>
      <c r="E14" s="105">
        <f>E10-E11-E12-E13</f>
        <v>0</v>
      </c>
      <c r="F14" s="105">
        <f>F10-F11-F12-F13</f>
        <v>0</v>
      </c>
      <c r="G14" s="33"/>
      <c r="H14" s="105">
        <f>H10-H11-H12-H13</f>
        <v>0</v>
      </c>
      <c r="I14" s="105">
        <f>I10-I11-I12-I13</f>
        <v>0</v>
      </c>
      <c r="J14" s="105">
        <f>J10-J11-J12-J13</f>
        <v>0</v>
      </c>
      <c r="K14" s="33"/>
      <c r="L14" s="103"/>
      <c r="M14" s="102">
        <f>M10-M11-M12-M13</f>
        <v>0</v>
      </c>
      <c r="N14" s="314">
        <f>N10-N11-N12-N13</f>
        <v>0</v>
      </c>
      <c r="O14" s="316">
        <f>IFERROR((N14/(M14-N14)),0)</f>
        <v>0</v>
      </c>
    </row>
    <row r="15" spans="2:17" x14ac:dyDescent="0.35">
      <c r="B15" s="120"/>
      <c r="K15" s="267"/>
      <c r="L15" s="103"/>
      <c r="M15" s="103"/>
    </row>
    <row r="16" spans="2:17" x14ac:dyDescent="0.35">
      <c r="K16" s="33"/>
      <c r="L16" s="103"/>
      <c r="M16" s="103"/>
    </row>
    <row r="17" spans="2:15" x14ac:dyDescent="0.35">
      <c r="E17" s="103"/>
      <c r="F17" s="103"/>
      <c r="G17" s="33"/>
      <c r="H17" s="33"/>
      <c r="I17" s="33"/>
      <c r="J17" s="33"/>
      <c r="K17" s="33"/>
      <c r="L17" s="103"/>
    </row>
    <row r="18" spans="2:15" x14ac:dyDescent="0.35">
      <c r="E18" s="103"/>
      <c r="F18" s="103"/>
      <c r="G18" s="103"/>
      <c r="H18" s="103"/>
      <c r="I18" s="103"/>
      <c r="J18" s="103"/>
      <c r="K18" s="103"/>
      <c r="L18" s="103"/>
    </row>
    <row r="19" spans="2:15" ht="18.5" x14ac:dyDescent="0.45">
      <c r="B19" s="157">
        <f>B2</f>
        <v>44013</v>
      </c>
      <c r="G19" s="343" t="s">
        <v>67</v>
      </c>
      <c r="H19" s="343"/>
      <c r="I19" s="343"/>
      <c r="J19" s="343"/>
    </row>
    <row r="20" spans="2:15" x14ac:dyDescent="0.35">
      <c r="G20" s="341" t="s">
        <v>312</v>
      </c>
      <c r="H20" s="341"/>
      <c r="I20" s="341"/>
      <c r="J20" s="341"/>
    </row>
    <row r="21" spans="2:15" x14ac:dyDescent="0.35">
      <c r="E21" s="340" t="str">
        <f>E5</f>
        <v>From</v>
      </c>
      <c r="F21" s="340"/>
      <c r="G21" s="33"/>
      <c r="H21" s="342" t="str">
        <f>H5</f>
        <v>Additions</v>
      </c>
      <c r="I21" s="342"/>
      <c r="J21" s="342"/>
    </row>
    <row r="22" spans="2:15" x14ac:dyDescent="0.35">
      <c r="B22" s="106" t="s">
        <v>71</v>
      </c>
      <c r="E22" s="100" t="str">
        <f>E6</f>
        <v>Detailed calc</v>
      </c>
      <c r="F22" s="100" t="str">
        <f>F6</f>
        <v>Standard calc</v>
      </c>
      <c r="G22" s="33"/>
      <c r="H22" s="100" t="str">
        <f>H6</f>
        <v>Breakfast</v>
      </c>
      <c r="I22" s="100" t="str">
        <f>I6</f>
        <v>Option 2</v>
      </c>
      <c r="J22" s="100" t="str">
        <f>J6</f>
        <v>Option 3</v>
      </c>
      <c r="M22" s="317" t="s">
        <v>1</v>
      </c>
      <c r="N22" s="323" t="s">
        <v>309</v>
      </c>
      <c r="O22" s="27"/>
    </row>
    <row r="23" spans="2:15" x14ac:dyDescent="0.35">
      <c r="G23" s="33"/>
      <c r="M23" s="318" t="s">
        <v>72</v>
      </c>
      <c r="N23" s="69" t="s">
        <v>310</v>
      </c>
      <c r="O23" s="69" t="s">
        <v>311</v>
      </c>
    </row>
    <row r="24" spans="2:15" x14ac:dyDescent="0.35">
      <c r="B24" s="311" t="str">
        <f>B8</f>
        <v>Total revenues</v>
      </c>
      <c r="E24" s="103">
        <f>'Detailed calc'!CT97</f>
        <v>0</v>
      </c>
      <c r="F24" s="103">
        <f>IFERROR('Standard calc'!CT45,0)</f>
        <v>7.0000000000000007E-2</v>
      </c>
      <c r="G24" s="33"/>
      <c r="H24" s="103">
        <f>'Option 1'!CT36</f>
        <v>0</v>
      </c>
      <c r="I24" s="103">
        <f>'Option 2'!CT36</f>
        <v>0</v>
      </c>
      <c r="J24" s="103">
        <f>'Option 3'!CT36</f>
        <v>0</v>
      </c>
      <c r="M24" s="319">
        <f>IF(E24&gt;0,E24+H24+I24+J24,F24+H24+I24+J24)</f>
        <v>7.0000000000000007E-2</v>
      </c>
      <c r="N24" s="313">
        <f>SUM(H24:J24)</f>
        <v>0</v>
      </c>
      <c r="O24" s="316">
        <f>IFERROR((N24/(M24-N24)),0)</f>
        <v>0</v>
      </c>
    </row>
    <row r="25" spans="2:15" x14ac:dyDescent="0.35">
      <c r="B25" s="120" t="str">
        <f t="shared" ref="B25:B30" si="4">B9</f>
        <v>Cost of sales</v>
      </c>
      <c r="E25" s="103">
        <f>'Detailed calc'!CT98</f>
        <v>0</v>
      </c>
      <c r="F25" s="103">
        <f>('Standard calc'!CT47+'Standard calc'!CT48)</f>
        <v>7.0000000000000024E-6</v>
      </c>
      <c r="G25" s="33"/>
      <c r="H25" s="103">
        <f>('Option 1'!CT37+'Option 1'!CT38)</f>
        <v>0</v>
      </c>
      <c r="I25" s="103">
        <f>('Option 2'!CT37+'Option 2'!CT38)</f>
        <v>0</v>
      </c>
      <c r="J25" s="103">
        <f>('Option 3'!CU37+'Option 3'!CU38)</f>
        <v>0</v>
      </c>
      <c r="L25" s="103"/>
      <c r="M25" s="319">
        <f t="shared" ref="M25" si="5">IF(E25&gt;0,E25+H25+I25+J25,F25+H25+I25+J25)</f>
        <v>7.0000000000000024E-6</v>
      </c>
      <c r="N25" s="313">
        <f t="shared" ref="N25:N29" si="6">SUM(H25:J25)</f>
        <v>0</v>
      </c>
      <c r="O25" s="316">
        <f t="shared" ref="O25:O29" si="7">IFERROR((N25/(M25-N25)),0)</f>
        <v>0</v>
      </c>
    </row>
    <row r="26" spans="2:15" x14ac:dyDescent="0.35">
      <c r="B26" s="311" t="str">
        <f t="shared" si="4"/>
        <v>Gross profit</v>
      </c>
      <c r="E26" s="105">
        <f>E24-E25</f>
        <v>0</v>
      </c>
      <c r="F26" s="105">
        <f>F24-F25</f>
        <v>6.9993000000000014E-2</v>
      </c>
      <c r="G26" s="33"/>
      <c r="H26" s="105">
        <f t="shared" ref="H26:J26" si="8">H24-H25</f>
        <v>0</v>
      </c>
      <c r="I26" s="105">
        <f t="shared" si="8"/>
        <v>0</v>
      </c>
      <c r="J26" s="105">
        <f t="shared" si="8"/>
        <v>0</v>
      </c>
      <c r="L26" s="103"/>
      <c r="M26" s="320">
        <f>M24-M25</f>
        <v>6.9993000000000014E-2</v>
      </c>
      <c r="N26" s="313">
        <f t="shared" si="6"/>
        <v>0</v>
      </c>
      <c r="O26" s="316">
        <f t="shared" si="7"/>
        <v>0</v>
      </c>
    </row>
    <row r="27" spans="2:15" x14ac:dyDescent="0.35">
      <c r="B27" s="120" t="str">
        <f t="shared" si="4"/>
        <v>Payroll</v>
      </c>
      <c r="E27" s="103">
        <f>'Detailed calc'!CT100</f>
        <v>0</v>
      </c>
      <c r="F27" s="103">
        <f>'Standard calc'!CT50</f>
        <v>0</v>
      </c>
      <c r="G27" s="33"/>
      <c r="H27" s="103">
        <f>'Option 1'!CT40</f>
        <v>0</v>
      </c>
      <c r="I27" s="103">
        <f>'Option 2'!CT40</f>
        <v>0</v>
      </c>
      <c r="J27" s="103">
        <f>'Option 3'!CU40</f>
        <v>0</v>
      </c>
      <c r="L27" s="103"/>
      <c r="M27" s="319">
        <f t="shared" ref="M27:M29" si="9">IF(E27&gt;0,E27+H27+I27+J27,F27+H27+I27+J27)</f>
        <v>0</v>
      </c>
      <c r="N27" s="313">
        <f t="shared" si="6"/>
        <v>0</v>
      </c>
      <c r="O27" s="316">
        <f t="shared" si="7"/>
        <v>0</v>
      </c>
    </row>
    <row r="28" spans="2:15" x14ac:dyDescent="0.35">
      <c r="B28" s="120" t="str">
        <f t="shared" si="4"/>
        <v>Other varible operating costs</v>
      </c>
      <c r="E28" s="103">
        <f>'Detailed calc'!CT101</f>
        <v>0</v>
      </c>
      <c r="F28" s="103">
        <f>'Standard calc'!CT51</f>
        <v>0</v>
      </c>
      <c r="G28" s="33"/>
      <c r="H28" s="103">
        <f>'Option 1'!CT41</f>
        <v>0</v>
      </c>
      <c r="I28" s="103">
        <f>'Option 2'!CT41</f>
        <v>0</v>
      </c>
      <c r="J28" s="103">
        <f>'Option 3'!CU41</f>
        <v>0</v>
      </c>
      <c r="L28" s="103"/>
      <c r="M28" s="319">
        <f t="shared" si="9"/>
        <v>0</v>
      </c>
      <c r="N28" s="313">
        <f t="shared" si="6"/>
        <v>0</v>
      </c>
      <c r="O28" s="316">
        <f t="shared" si="7"/>
        <v>0</v>
      </c>
    </row>
    <row r="29" spans="2:15" x14ac:dyDescent="0.35">
      <c r="B29" s="120" t="str">
        <f t="shared" si="4"/>
        <v xml:space="preserve">Other business expenses </v>
      </c>
      <c r="E29" s="321">
        <f>'Detailed calc'!CT102</f>
        <v>0</v>
      </c>
      <c r="F29" s="104">
        <f>'Standard calc'!CT52</f>
        <v>0</v>
      </c>
      <c r="G29" s="33"/>
      <c r="H29" s="104">
        <f>'Option 1'!CT42+'Option 1'!CT43</f>
        <v>0</v>
      </c>
      <c r="I29" s="104">
        <f>('Option 2'!CT42+'Option 2'!CT43)</f>
        <v>0</v>
      </c>
      <c r="J29" s="104">
        <f>('Option 3'!CT42+'Option 3'!CT43)</f>
        <v>0</v>
      </c>
      <c r="L29" s="103"/>
      <c r="M29" s="76">
        <f t="shared" si="9"/>
        <v>0</v>
      </c>
      <c r="N29" s="315">
        <f t="shared" si="6"/>
        <v>0</v>
      </c>
      <c r="O29" s="335">
        <f t="shared" si="7"/>
        <v>0</v>
      </c>
    </row>
    <row r="30" spans="2:15" x14ac:dyDescent="0.35">
      <c r="B30" s="311" t="str">
        <f t="shared" si="4"/>
        <v>Projected profit/(loss) EBITDA</v>
      </c>
      <c r="E30" s="105">
        <f>E26-E27-E28-E29</f>
        <v>0</v>
      </c>
      <c r="F30" s="105">
        <f>F26-F27-F28-F29</f>
        <v>6.9993000000000014E-2</v>
      </c>
      <c r="G30" s="33"/>
      <c r="H30" s="105">
        <f>H26-H27-H28-H29</f>
        <v>0</v>
      </c>
      <c r="I30" s="105">
        <f>I26-I27-I28-I29</f>
        <v>0</v>
      </c>
      <c r="J30" s="105">
        <f>J26-J27-J28-J29</f>
        <v>0</v>
      </c>
      <c r="L30" s="103"/>
      <c r="M30" s="102">
        <f>M26-M27-M28-M29</f>
        <v>6.9993000000000014E-2</v>
      </c>
      <c r="N30" s="314">
        <f>N26-N27-N28-N29</f>
        <v>0</v>
      </c>
      <c r="O30" s="316">
        <f>IFERROR((N30/(M30-N30)),0)</f>
        <v>0</v>
      </c>
    </row>
    <row r="31" spans="2:15" x14ac:dyDescent="0.35">
      <c r="B31" s="120"/>
    </row>
    <row r="33" spans="2:15" x14ac:dyDescent="0.35">
      <c r="G33" s="33"/>
    </row>
    <row r="35" spans="2:15" ht="18.5" x14ac:dyDescent="0.45">
      <c r="B35" s="157">
        <f>B19</f>
        <v>44013</v>
      </c>
      <c r="G35" s="343" t="s">
        <v>67</v>
      </c>
      <c r="H35" s="343"/>
      <c r="I35" s="343"/>
      <c r="J35" s="343"/>
    </row>
    <row r="36" spans="2:15" x14ac:dyDescent="0.35">
      <c r="G36" s="341" t="s">
        <v>312</v>
      </c>
      <c r="H36" s="341"/>
      <c r="I36" s="341"/>
      <c r="J36" s="341"/>
    </row>
    <row r="37" spans="2:15" x14ac:dyDescent="0.35">
      <c r="E37" s="340" t="str">
        <f>E21</f>
        <v>From</v>
      </c>
      <c r="F37" s="340"/>
      <c r="G37" s="33"/>
      <c r="H37" s="341" t="str">
        <f>H21</f>
        <v>Additions</v>
      </c>
      <c r="I37" s="341"/>
      <c r="J37" s="341"/>
    </row>
    <row r="38" spans="2:15" x14ac:dyDescent="0.35">
      <c r="B38" s="106" t="s">
        <v>75</v>
      </c>
      <c r="E38" s="100" t="str">
        <f>E22</f>
        <v>Detailed calc</v>
      </c>
      <c r="F38" s="100" t="str">
        <f>F22</f>
        <v>Standard calc</v>
      </c>
      <c r="G38" s="33"/>
      <c r="H38" s="100" t="str">
        <f>H22</f>
        <v>Breakfast</v>
      </c>
      <c r="I38" s="265" t="str">
        <f>I22</f>
        <v>Option 2</v>
      </c>
      <c r="J38" s="100" t="str">
        <f>J22</f>
        <v>Option 3</v>
      </c>
      <c r="M38" s="317" t="s">
        <v>1</v>
      </c>
      <c r="N38" s="323" t="s">
        <v>309</v>
      </c>
      <c r="O38" s="27"/>
    </row>
    <row r="39" spans="2:15" x14ac:dyDescent="0.35">
      <c r="G39" s="33"/>
      <c r="M39" s="318" t="s">
        <v>84</v>
      </c>
      <c r="N39" s="69" t="s">
        <v>310</v>
      </c>
      <c r="O39" s="69" t="s">
        <v>311</v>
      </c>
    </row>
    <row r="40" spans="2:15" x14ac:dyDescent="0.35">
      <c r="B40" s="120" t="str">
        <f>B24</f>
        <v>Total revenues</v>
      </c>
      <c r="E40" s="103">
        <f>'Detailed calc'!CU97</f>
        <v>0</v>
      </c>
      <c r="F40" s="103">
        <f>IFERROR('Standard calc'!CU45,0)</f>
        <v>7.0000000000000007E-2</v>
      </c>
      <c r="G40" s="33"/>
      <c r="H40" s="103">
        <f>'Option 1'!CU36</f>
        <v>0</v>
      </c>
      <c r="I40" s="103">
        <f>'Option 2'!CU36</f>
        <v>0</v>
      </c>
      <c r="J40" s="103">
        <f>'Option 3'!CU36</f>
        <v>0</v>
      </c>
      <c r="M40" s="319">
        <f>IF(E40&gt;0,E40+H40+I40+J40,F40+H40+I40+J40)</f>
        <v>7.0000000000000007E-2</v>
      </c>
      <c r="N40" s="313">
        <f>SUM(H40:J40)</f>
        <v>0</v>
      </c>
      <c r="O40" s="316">
        <f>IFERROR((N40/(M40-N40)),0)</f>
        <v>0</v>
      </c>
    </row>
    <row r="41" spans="2:15" x14ac:dyDescent="0.35">
      <c r="B41" s="120" t="str">
        <f t="shared" ref="B41:B46" si="10">B25</f>
        <v>Cost of sales</v>
      </c>
      <c r="E41" s="103">
        <f>'Detailed calc'!CU98</f>
        <v>0</v>
      </c>
      <c r="F41" s="103">
        <f>('Standard calc'!CU47+'Standard calc'!CU48)</f>
        <v>7.0000000000000024E-6</v>
      </c>
      <c r="G41" s="33"/>
      <c r="H41" s="103">
        <f>('Option 1'!CU37+'Option 1'!CU38)</f>
        <v>0</v>
      </c>
      <c r="I41" s="103">
        <f>('Option 2'!CU37+'Option 2'!CU38)</f>
        <v>0</v>
      </c>
      <c r="J41" s="103">
        <f>('Option 3'!CU37+'Option 3'!CU38)</f>
        <v>0</v>
      </c>
      <c r="L41" s="103"/>
      <c r="M41" s="319">
        <f t="shared" ref="M41" si="11">IF(E41&gt;0,E41+H41+I41+J41,F41+H41+I41+J41)</f>
        <v>7.0000000000000024E-6</v>
      </c>
      <c r="N41" s="313">
        <f t="shared" ref="N41:N45" si="12">SUM(H41:J41)</f>
        <v>0</v>
      </c>
      <c r="O41" s="316">
        <f t="shared" ref="O41:O46" si="13">IFERROR((N41/(M41-N41)),0)</f>
        <v>0</v>
      </c>
    </row>
    <row r="42" spans="2:15" x14ac:dyDescent="0.35">
      <c r="B42" s="120" t="str">
        <f t="shared" si="10"/>
        <v>Gross profit</v>
      </c>
      <c r="E42" s="105">
        <f>E40-E41</f>
        <v>0</v>
      </c>
      <c r="F42" s="105">
        <f>F40-F41</f>
        <v>6.9993000000000014E-2</v>
      </c>
      <c r="G42" s="267"/>
      <c r="H42" s="105">
        <f t="shared" ref="H42" si="14">H40-H41</f>
        <v>0</v>
      </c>
      <c r="I42" s="105">
        <f t="shared" ref="I42" si="15">I40-I41</f>
        <v>0</v>
      </c>
      <c r="J42" s="105">
        <f t="shared" ref="J42" si="16">J40-J41</f>
        <v>0</v>
      </c>
      <c r="L42" s="103"/>
      <c r="M42" s="320">
        <f>M40-M41</f>
        <v>6.9993000000000014E-2</v>
      </c>
      <c r="N42" s="313">
        <f t="shared" si="12"/>
        <v>0</v>
      </c>
      <c r="O42" s="316">
        <f t="shared" si="13"/>
        <v>0</v>
      </c>
    </row>
    <row r="43" spans="2:15" x14ac:dyDescent="0.35">
      <c r="B43" s="120" t="str">
        <f t="shared" si="10"/>
        <v>Payroll</v>
      </c>
      <c r="E43" s="103">
        <f>'Detailed calc'!CU100</f>
        <v>0</v>
      </c>
      <c r="F43" s="103">
        <f>'Standard calc'!CU50</f>
        <v>0</v>
      </c>
      <c r="G43" s="33"/>
      <c r="H43" s="103">
        <f>'Option 1'!CU40</f>
        <v>0</v>
      </c>
      <c r="I43" s="103">
        <f>'Option 2'!CU40</f>
        <v>0</v>
      </c>
      <c r="J43" s="103">
        <f>'Option 3'!CU40</f>
        <v>0</v>
      </c>
      <c r="L43" s="103"/>
      <c r="M43" s="319">
        <f t="shared" ref="M43:M45" si="17">IF(E43&gt;0,E43+H43+I43+J43,F43+H43+I43+J43)</f>
        <v>0</v>
      </c>
      <c r="N43" s="313">
        <f t="shared" si="12"/>
        <v>0</v>
      </c>
      <c r="O43" s="316">
        <f t="shared" si="13"/>
        <v>0</v>
      </c>
    </row>
    <row r="44" spans="2:15" x14ac:dyDescent="0.35">
      <c r="B44" s="120" t="str">
        <f t="shared" si="10"/>
        <v>Other varible operating costs</v>
      </c>
      <c r="E44" s="103">
        <f>'Detailed calc'!CU101</f>
        <v>0</v>
      </c>
      <c r="F44" s="103">
        <f>'Standard calc'!CU51</f>
        <v>0</v>
      </c>
      <c r="G44" s="33"/>
      <c r="H44" s="103">
        <f>'Option 1'!CU41</f>
        <v>0</v>
      </c>
      <c r="I44" s="103">
        <f>'Option 2'!CU41</f>
        <v>0</v>
      </c>
      <c r="J44" s="103">
        <f>'Option 3'!CU41</f>
        <v>0</v>
      </c>
      <c r="L44" s="103"/>
      <c r="M44" s="319">
        <f t="shared" si="17"/>
        <v>0</v>
      </c>
      <c r="N44" s="313">
        <f t="shared" si="12"/>
        <v>0</v>
      </c>
      <c r="O44" s="316">
        <f t="shared" si="13"/>
        <v>0</v>
      </c>
    </row>
    <row r="45" spans="2:15" x14ac:dyDescent="0.35">
      <c r="B45" s="120" t="str">
        <f t="shared" si="10"/>
        <v xml:space="preserve">Other business expenses </v>
      </c>
      <c r="E45" s="104">
        <f>'Detailed calc'!CU102</f>
        <v>0</v>
      </c>
      <c r="F45" s="104">
        <f>'Standard calc'!CU52</f>
        <v>0</v>
      </c>
      <c r="G45" s="33"/>
      <c r="H45" s="104">
        <f>('Option 1'!CU42+'Option 1'!CU43)</f>
        <v>0</v>
      </c>
      <c r="I45" s="104">
        <f>('Option 2'!CU42+'Option 2'!CU43)</f>
        <v>0</v>
      </c>
      <c r="J45" s="104">
        <f>'Option 3'!CU42+'Option 3'!CU43</f>
        <v>0</v>
      </c>
      <c r="L45" s="103"/>
      <c r="M45" s="76">
        <f t="shared" si="17"/>
        <v>0</v>
      </c>
      <c r="N45" s="315">
        <f t="shared" si="12"/>
        <v>0</v>
      </c>
      <c r="O45" s="335">
        <f t="shared" si="13"/>
        <v>0</v>
      </c>
    </row>
    <row r="46" spans="2:15" x14ac:dyDescent="0.35">
      <c r="B46" s="311" t="str">
        <f t="shared" si="10"/>
        <v>Projected profit/(loss) EBITDA</v>
      </c>
      <c r="E46" s="105">
        <f>E42-E43-E44-E45</f>
        <v>0</v>
      </c>
      <c r="F46" s="105">
        <f>F42-F43-F44-F45</f>
        <v>6.9993000000000014E-2</v>
      </c>
      <c r="G46" s="267"/>
      <c r="H46" s="105">
        <f>H42-H43-H44-H45</f>
        <v>0</v>
      </c>
      <c r="I46" s="105">
        <f>I42-I43-I44-I45</f>
        <v>0</v>
      </c>
      <c r="J46" s="105">
        <f>J42-J43-J44-J45</f>
        <v>0</v>
      </c>
      <c r="L46" s="103"/>
      <c r="M46" s="102">
        <f>M42-M43-M44-M45</f>
        <v>6.9993000000000014E-2</v>
      </c>
      <c r="N46" s="314">
        <f>N42-N43-N44-N45</f>
        <v>0</v>
      </c>
      <c r="O46" s="316">
        <f t="shared" si="13"/>
        <v>0</v>
      </c>
    </row>
    <row r="47" spans="2:15" x14ac:dyDescent="0.35">
      <c r="B47" s="120"/>
    </row>
    <row r="49" spans="2:15" x14ac:dyDescent="0.35">
      <c r="G49" s="33"/>
    </row>
    <row r="51" spans="2:15" ht="18.5" x14ac:dyDescent="0.45">
      <c r="B51" s="157">
        <f>IF(E56&gt;0,'Detailed calc'!CQ95,'Standard calc'!CQ41)</f>
        <v>44013</v>
      </c>
      <c r="G51" s="343" t="s">
        <v>67</v>
      </c>
      <c r="H51" s="343"/>
      <c r="I51" s="343"/>
      <c r="J51" s="343"/>
    </row>
    <row r="52" spans="2:15" x14ac:dyDescent="0.35">
      <c r="G52" s="341" t="s">
        <v>86</v>
      </c>
      <c r="H52" s="341"/>
      <c r="I52" s="341"/>
      <c r="J52" s="341"/>
    </row>
    <row r="53" spans="2:15" x14ac:dyDescent="0.35">
      <c r="E53" s="340" t="str">
        <f>E37</f>
        <v>From</v>
      </c>
      <c r="F53" s="340"/>
      <c r="G53" s="33"/>
      <c r="H53" s="341" t="str">
        <f>H37</f>
        <v>Additions</v>
      </c>
      <c r="I53" s="341"/>
      <c r="J53" s="341"/>
    </row>
    <row r="54" spans="2:15" x14ac:dyDescent="0.35">
      <c r="B54" s="106" t="s">
        <v>76</v>
      </c>
      <c r="E54" s="100" t="str">
        <f>E38</f>
        <v>Detailed calc</v>
      </c>
      <c r="F54" s="100" t="str">
        <f>F38</f>
        <v>Standard calc</v>
      </c>
      <c r="G54" s="33"/>
      <c r="H54" s="100" t="str">
        <f>H38</f>
        <v>Breakfast</v>
      </c>
      <c r="I54" s="265" t="str">
        <f>I38</f>
        <v>Option 2</v>
      </c>
      <c r="J54" s="100" t="str">
        <f>J38</f>
        <v>Option 3</v>
      </c>
      <c r="M54" s="317" t="s">
        <v>1</v>
      </c>
      <c r="N54" s="323" t="s">
        <v>309</v>
      </c>
      <c r="O54" s="27"/>
    </row>
    <row r="55" spans="2:15" x14ac:dyDescent="0.35">
      <c r="G55" s="33"/>
      <c r="M55" s="318" t="s">
        <v>85</v>
      </c>
      <c r="N55" s="69" t="s">
        <v>310</v>
      </c>
      <c r="O55" s="69" t="s">
        <v>311</v>
      </c>
    </row>
    <row r="56" spans="2:15" x14ac:dyDescent="0.35">
      <c r="B56" s="120" t="str">
        <f>B40</f>
        <v>Total revenues</v>
      </c>
      <c r="E56" s="103">
        <f>'Detailed calc'!CV97</f>
        <v>0</v>
      </c>
      <c r="F56" s="103">
        <f>IFERROR('Standard calc'!CV45,0)</f>
        <v>7.0000000000000007E-2</v>
      </c>
      <c r="G56" s="33"/>
      <c r="H56" s="103">
        <f>'Option 1'!CV36</f>
        <v>0</v>
      </c>
      <c r="I56" s="103">
        <f>'Option 2'!CV36</f>
        <v>0</v>
      </c>
      <c r="J56" s="103">
        <f>'Option 3'!CV36</f>
        <v>0</v>
      </c>
      <c r="M56" s="319">
        <f>IF(E56&gt;0,E56+H56+I56+J56,F56+H56+I56+J56)</f>
        <v>7.0000000000000007E-2</v>
      </c>
      <c r="N56" s="313">
        <f>SUM(H56:J56)</f>
        <v>0</v>
      </c>
      <c r="O56" s="316">
        <f>IFERROR((N56/(M56-N56)),0)</f>
        <v>0</v>
      </c>
    </row>
    <row r="57" spans="2:15" x14ac:dyDescent="0.35">
      <c r="B57" s="120" t="str">
        <f t="shared" ref="B57:B62" si="18">B41</f>
        <v>Cost of sales</v>
      </c>
      <c r="E57" s="103">
        <f>'Detailed calc'!CV98</f>
        <v>0</v>
      </c>
      <c r="F57" s="103">
        <f>'Standard calc'!CV47+'Standard calc'!CV48</f>
        <v>7.0000000000000024E-6</v>
      </c>
      <c r="G57" s="33"/>
      <c r="H57" s="103">
        <f>'Option 1'!CV37+'Option 1'!CV38</f>
        <v>0</v>
      </c>
      <c r="I57" s="103">
        <f>'Option 2'!CV37+'Option 2'!CV38</f>
        <v>0</v>
      </c>
      <c r="J57" s="103">
        <f>'Option 3'!CV37+'Option 3'!CV38</f>
        <v>0</v>
      </c>
      <c r="L57" s="103"/>
      <c r="M57" s="319">
        <f t="shared" ref="M57" si="19">IF(E57&gt;0,E57+H57+I57+J57,F57+H57+I57+J57)</f>
        <v>7.0000000000000024E-6</v>
      </c>
      <c r="N57" s="313">
        <f t="shared" ref="N57:N61" si="20">SUM(H57:J57)</f>
        <v>0</v>
      </c>
      <c r="O57" s="316">
        <f t="shared" ref="O57:O62" si="21">IFERROR((N57/(M57-N57)),0)</f>
        <v>0</v>
      </c>
    </row>
    <row r="58" spans="2:15" x14ac:dyDescent="0.35">
      <c r="B58" s="120" t="str">
        <f t="shared" si="18"/>
        <v>Gross profit</v>
      </c>
      <c r="E58" s="105">
        <f>E56-E57</f>
        <v>0</v>
      </c>
      <c r="F58" s="105">
        <f>F56-F57</f>
        <v>6.9993000000000014E-2</v>
      </c>
      <c r="G58" s="267"/>
      <c r="H58" s="105">
        <f t="shared" ref="H58" si="22">H56-H57</f>
        <v>0</v>
      </c>
      <c r="I58" s="105">
        <f t="shared" ref="I58" si="23">I56-I57</f>
        <v>0</v>
      </c>
      <c r="J58" s="105">
        <f t="shared" ref="J58" si="24">J56-J57</f>
        <v>0</v>
      </c>
      <c r="L58" s="103"/>
      <c r="M58" s="320">
        <f>M56-M57</f>
        <v>6.9993000000000014E-2</v>
      </c>
      <c r="N58" s="313">
        <f t="shared" si="20"/>
        <v>0</v>
      </c>
      <c r="O58" s="316">
        <f t="shared" si="21"/>
        <v>0</v>
      </c>
    </row>
    <row r="59" spans="2:15" x14ac:dyDescent="0.35">
      <c r="B59" s="120" t="str">
        <f t="shared" si="18"/>
        <v>Payroll</v>
      </c>
      <c r="E59" s="103">
        <f>'Detailed calc'!CV100</f>
        <v>0</v>
      </c>
      <c r="F59" s="103">
        <f>'Standard calc'!CV50</f>
        <v>0</v>
      </c>
      <c r="G59" s="33"/>
      <c r="H59" s="103">
        <f>'Option 1'!CV40</f>
        <v>0</v>
      </c>
      <c r="I59" s="103">
        <f>'Option 2'!CV40</f>
        <v>0</v>
      </c>
      <c r="J59" s="103">
        <f>'Option 3'!CV40</f>
        <v>0</v>
      </c>
      <c r="L59" s="103"/>
      <c r="M59" s="319">
        <f t="shared" ref="M59:M61" si="25">IF(E59&gt;0,E59+H59+I59+J59,F59+H59+I59+J59)</f>
        <v>0</v>
      </c>
      <c r="N59" s="313">
        <f t="shared" si="20"/>
        <v>0</v>
      </c>
      <c r="O59" s="316">
        <f t="shared" si="21"/>
        <v>0</v>
      </c>
    </row>
    <row r="60" spans="2:15" x14ac:dyDescent="0.35">
      <c r="B60" s="120" t="str">
        <f t="shared" si="18"/>
        <v>Other varible operating costs</v>
      </c>
      <c r="E60" s="103">
        <f>'Detailed calc'!CV101</f>
        <v>0</v>
      </c>
      <c r="F60" s="103">
        <f>'Standard calc'!CV51</f>
        <v>0</v>
      </c>
      <c r="G60" s="33"/>
      <c r="H60" s="103">
        <f>'Option 1'!CV41</f>
        <v>0</v>
      </c>
      <c r="I60" s="103">
        <f>'Option 2'!CV41</f>
        <v>0</v>
      </c>
      <c r="J60" s="103">
        <f>'Option 3'!CV41</f>
        <v>0</v>
      </c>
      <c r="L60" s="103"/>
      <c r="M60" s="319">
        <f t="shared" si="25"/>
        <v>0</v>
      </c>
      <c r="N60" s="313">
        <f t="shared" si="20"/>
        <v>0</v>
      </c>
      <c r="O60" s="316">
        <f t="shared" si="21"/>
        <v>0</v>
      </c>
    </row>
    <row r="61" spans="2:15" x14ac:dyDescent="0.35">
      <c r="B61" s="120" t="str">
        <f t="shared" si="18"/>
        <v xml:space="preserve">Other business expenses </v>
      </c>
      <c r="E61" s="104">
        <f>'Detailed calc'!CV102</f>
        <v>0</v>
      </c>
      <c r="F61" s="104">
        <f>'Standard calc'!CV52</f>
        <v>0</v>
      </c>
      <c r="G61" s="33"/>
      <c r="H61" s="104">
        <f>'Option 1'!CV42+'Option 1'!CV43</f>
        <v>0</v>
      </c>
      <c r="I61" s="104">
        <f>'Option 2'!CV42+'Option 2'!CV43</f>
        <v>0</v>
      </c>
      <c r="J61" s="104">
        <f>'Option 3'!CV42+'Option 3'!CV43</f>
        <v>0</v>
      </c>
      <c r="L61" s="103"/>
      <c r="M61" s="76">
        <f t="shared" si="25"/>
        <v>0</v>
      </c>
      <c r="N61" s="315">
        <f t="shared" si="20"/>
        <v>0</v>
      </c>
      <c r="O61" s="335">
        <f t="shared" si="21"/>
        <v>0</v>
      </c>
    </row>
    <row r="62" spans="2:15" x14ac:dyDescent="0.35">
      <c r="B62" s="311" t="str">
        <f t="shared" si="18"/>
        <v>Projected profit/(loss) EBITDA</v>
      </c>
      <c r="E62" s="105">
        <f>E58-E59-E60-E61</f>
        <v>0</v>
      </c>
      <c r="F62" s="105">
        <f>F58-F59-F60-F61</f>
        <v>6.9993000000000014E-2</v>
      </c>
      <c r="G62" s="33"/>
      <c r="H62" s="105">
        <f t="shared" ref="H62:J62" si="26">H58-H59-H60-H61</f>
        <v>0</v>
      </c>
      <c r="I62" s="105">
        <f t="shared" si="26"/>
        <v>0</v>
      </c>
      <c r="J62" s="105">
        <f t="shared" si="26"/>
        <v>0</v>
      </c>
      <c r="L62" s="103"/>
      <c r="M62" s="102">
        <f>M58-M59-M60-M61</f>
        <v>6.9993000000000014E-2</v>
      </c>
      <c r="N62" s="314">
        <f>N58-N59-N60-N61</f>
        <v>0</v>
      </c>
      <c r="O62" s="316">
        <f t="shared" si="21"/>
        <v>0</v>
      </c>
    </row>
    <row r="66" spans="2:15" x14ac:dyDescent="0.35">
      <c r="M66" s="36"/>
    </row>
    <row r="67" spans="2:15" x14ac:dyDescent="0.35">
      <c r="B67" s="195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7"/>
    </row>
    <row r="68" spans="2:15" ht="18.5" x14ac:dyDescent="0.45">
      <c r="B68" s="198" t="s">
        <v>70</v>
      </c>
      <c r="C68" s="199"/>
      <c r="D68" s="200">
        <f>B51</f>
        <v>44013</v>
      </c>
      <c r="E68" s="56"/>
      <c r="F68" s="56"/>
      <c r="G68" s="66" t="s">
        <v>91</v>
      </c>
      <c r="H68" s="56"/>
      <c r="I68" s="56"/>
      <c r="J68" s="201" t="s">
        <v>87</v>
      </c>
      <c r="K68" s="56"/>
      <c r="L68" s="66" t="s">
        <v>88</v>
      </c>
      <c r="M68" s="56"/>
      <c r="N68" s="201" t="s">
        <v>90</v>
      </c>
      <c r="O68" s="202"/>
    </row>
    <row r="69" spans="2:15" ht="18.5" x14ac:dyDescent="0.35">
      <c r="B69" s="203"/>
      <c r="C69" s="56"/>
      <c r="D69" s="56"/>
      <c r="E69" s="56"/>
      <c r="F69" s="56"/>
      <c r="G69" s="322" t="s">
        <v>313</v>
      </c>
      <c r="H69" s="56"/>
      <c r="I69" s="56"/>
      <c r="J69" s="210">
        <f>D68</f>
        <v>44013</v>
      </c>
      <c r="K69" s="56"/>
      <c r="L69" s="66" t="s">
        <v>89</v>
      </c>
      <c r="M69" s="56"/>
      <c r="N69" s="201"/>
      <c r="O69" s="202"/>
    </row>
    <row r="70" spans="2:15" x14ac:dyDescent="0.35">
      <c r="B70" s="204" t="s">
        <v>98</v>
      </c>
      <c r="C70" s="56"/>
      <c r="D70" s="56"/>
      <c r="E70" s="56"/>
      <c r="F70" s="56"/>
      <c r="G70" s="101">
        <f>IF('Detailed calc'!CX97&gt;0,'Detailed calc'!CX97,'Standard calc'!CX45)</f>
        <v>0.21000000000000002</v>
      </c>
      <c r="H70" s="56"/>
      <c r="I70" s="56"/>
      <c r="J70" s="102">
        <f>IF('Detailed calc'!CX97&gt;0,'Detailed calc'!CZ97,'Standard calc'!CZ45)</f>
        <v>0.31</v>
      </c>
      <c r="K70" s="56"/>
      <c r="L70" s="212"/>
      <c r="M70" s="56"/>
      <c r="N70" s="205">
        <f>J70-L70</f>
        <v>0.31</v>
      </c>
      <c r="O70" s="324" t="e">
        <f>N70/L70</f>
        <v>#DIV/0!</v>
      </c>
    </row>
    <row r="71" spans="2:15" x14ac:dyDescent="0.35">
      <c r="B71" s="203"/>
      <c r="C71" s="56"/>
      <c r="D71" s="56"/>
      <c r="E71" s="56"/>
      <c r="F71" s="56"/>
      <c r="G71" s="56"/>
      <c r="H71" s="56"/>
      <c r="I71" s="56"/>
      <c r="J71" s="56"/>
      <c r="K71" s="56"/>
      <c r="L71" s="142"/>
      <c r="M71" s="56"/>
      <c r="N71" s="56"/>
      <c r="O71" s="325"/>
    </row>
    <row r="72" spans="2:15" x14ac:dyDescent="0.35">
      <c r="B72" s="204" t="s">
        <v>320</v>
      </c>
      <c r="C72" s="56"/>
      <c r="D72" s="56"/>
      <c r="E72" s="56"/>
      <c r="F72" s="56"/>
      <c r="G72" s="101">
        <f>IF('Detailed calc'!CX103&gt;0,'Detailed calc'!CX103,'Standard calc'!CX53)</f>
        <v>0.20997900000000003</v>
      </c>
      <c r="H72" s="72">
        <f>G72/G70</f>
        <v>0.99990000000000001</v>
      </c>
      <c r="I72" s="56"/>
      <c r="J72" s="102">
        <f>IF('Detailed calc'!CX103&gt;0,'Detailed calc'!CZ103,'Standard calc'!CZ53)</f>
        <v>0.30996899999999999</v>
      </c>
      <c r="K72" s="72">
        <f>J72/J70</f>
        <v>0.99990000000000001</v>
      </c>
      <c r="L72" s="212"/>
      <c r="M72" s="56"/>
      <c r="N72" s="205">
        <f>J72-L72</f>
        <v>0.30996899999999999</v>
      </c>
      <c r="O72" s="324" t="e">
        <f>N72/L72</f>
        <v>#DIV/0!</v>
      </c>
    </row>
    <row r="73" spans="2:15" x14ac:dyDescent="0.35">
      <c r="B73" s="211" t="s">
        <v>315</v>
      </c>
      <c r="C73" s="56"/>
      <c r="D73" s="56"/>
      <c r="E73" s="56"/>
      <c r="F73" s="56"/>
      <c r="G73" s="56"/>
      <c r="H73" s="56"/>
      <c r="I73" s="56"/>
      <c r="J73" s="56"/>
      <c r="K73" s="56"/>
      <c r="L73" s="142"/>
      <c r="M73" s="56"/>
      <c r="N73" s="56"/>
      <c r="O73" s="325"/>
    </row>
    <row r="74" spans="2:15" x14ac:dyDescent="0.35">
      <c r="B74" s="203" t="s">
        <v>96</v>
      </c>
      <c r="C74" s="56"/>
      <c r="D74" s="56"/>
      <c r="E74" s="56"/>
      <c r="F74" s="56"/>
      <c r="G74" s="101">
        <f>IF(('Detailed calc'!L93+'Detailed calc'!L95)&gt;0,'Detailed calc'!L93+'Detailed calc'!L95+'Detailed calc'!AL93+'Detailed calc'!AL95+'Detailed calc'!BL93+'Detailed calc'!BL95+'Detailed calc'!CL93+'Detailed calc'!CL95,'Standard calc'!L41+'Standard calc'!L44+'Standard calc'!AL41+'Standard calc'!AL44+'Standard calc'!BL41+'Standard calc'!BL44+'Standard calc'!CL41+'Standard calc'!CL44)</f>
        <v>0</v>
      </c>
      <c r="H74" s="56"/>
      <c r="I74" s="56"/>
      <c r="J74" s="101">
        <f>IF(('Detailed calc'!L93+'Detailed calc'!L95)&gt;0,(('Detailed calc'!L93+'Detailed calc'!L95+'Detailed calc'!AL93+'Detailed calc'!AL95+'Detailed calc'!BL93+'Detailed calc'!BL95+'Detailed calc'!CL93+'Detailed calc'!CL95)/'Detailed calc'!CX96)*'Detailed calc'!DA96,(('Standard calc'!L41+'Standard calc'!L44+'Standard calc'!AL41+'Standard calc'!AL44+'Standard calc'!BL41+'Standard calc'!BL44+'Standard calc'!CL41+'Standard calc'!CL44)/'Standard calc'!CX42)*'Standard calc'!DA42)</f>
        <v>0</v>
      </c>
      <c r="K74" s="56"/>
      <c r="L74" s="212"/>
      <c r="M74" s="206"/>
      <c r="N74" s="205">
        <f t="shared" ref="N74:N76" si="27">J74-L74</f>
        <v>0</v>
      </c>
      <c r="O74" s="324" t="e">
        <f t="shared" ref="O74:O76" si="28">N74/L74</f>
        <v>#DIV/0!</v>
      </c>
    </row>
    <row r="75" spans="2:15" x14ac:dyDescent="0.35">
      <c r="B75" s="203" t="s">
        <v>97</v>
      </c>
      <c r="C75" s="56"/>
      <c r="D75" s="56"/>
      <c r="E75" s="56"/>
      <c r="F75" s="56"/>
      <c r="G75" s="101">
        <f>IF('Detailed calc'!L94&gt;0,'Detailed calc'!L94+'Detailed calc'!AL94+'Detailed calc'!BL94+'Detailed calc'!CL94,'Standard calc'!L42+'Standard calc'!L43+'Standard calc'!L45+'Standard calc'!L46+'Standard calc'!AL42+'Standard calc'!AL43+'Standard calc'!AL45+'Standard calc'!AL46+'Standard calc'!BL42+'Standard calc'!BL43+'Standard calc'!BL45+'Standard calc'!BL46+'Standard calc'!CL42+'Standard calc'!CL43+'Standard calc'!CL45+'Standard calc'!CL46)</f>
        <v>0.21000000000000002</v>
      </c>
      <c r="H75" s="56"/>
      <c r="I75" s="56"/>
      <c r="J75" s="101">
        <f>IF('Detailed calc'!L94&gt;0,((('Detailed calc'!L94+'Detailed calc'!AL94+'Detailed calc'!BL94+'Detailed calc'!CL94)/'Detailed calc'!CX96)*'Detailed calc'!DA96),((('Standard calc'!L42+'Standard calc'!L43+'Standard calc'!L45+'Standard calc'!L46+'Standard calc'!AL42+'Standard calc'!AL43+'Standard calc'!AL45+'Standard calc'!AL46+'Standard calc'!BL42+'Standard calc'!BL43+'Standard calc'!BL45+'Standard calc'!BL46+'Standard calc'!CL42+'Standard calc'!CL43+'Standard calc'!CL45+'Standard calc'!CL46)/'Standard calc'!CX42)*'Standard calc'!DA42))</f>
        <v>0.31</v>
      </c>
      <c r="K75" s="56"/>
      <c r="L75" s="212"/>
      <c r="M75" s="206"/>
      <c r="N75" s="205">
        <f t="shared" si="27"/>
        <v>0.31</v>
      </c>
      <c r="O75" s="324" t="e">
        <f t="shared" si="28"/>
        <v>#DIV/0!</v>
      </c>
    </row>
    <row r="76" spans="2:15" x14ac:dyDescent="0.35">
      <c r="B76" s="203" t="s">
        <v>314</v>
      </c>
      <c r="C76" s="56"/>
      <c r="D76" s="56"/>
      <c r="E76" s="56"/>
      <c r="F76" s="56"/>
      <c r="G76" s="101">
        <f>IF('Detailed calc'!L96&gt;0,'Detailed calc'!L96+'Detailed calc'!AL96+'Detailed calc'!BL96+'Detailed calc'!CL96,0)</f>
        <v>0</v>
      </c>
      <c r="H76" s="56"/>
      <c r="I76" s="56"/>
      <c r="J76" s="101">
        <f>IF('Detailed calc'!L96&gt;0,((('Detailed calc'!L96+'Detailed calc'!AL96+'Detailed calc'!BL96+'Detailed calc'!CL96)/'Detailed calc'!CX96)*'Detailed calc'!DA96),0)</f>
        <v>0</v>
      </c>
      <c r="K76" s="56"/>
      <c r="L76" s="212"/>
      <c r="M76" s="206"/>
      <c r="N76" s="205">
        <f t="shared" si="27"/>
        <v>0</v>
      </c>
      <c r="O76" s="324" t="e">
        <f t="shared" si="28"/>
        <v>#DIV/0!</v>
      </c>
    </row>
    <row r="77" spans="2:15" x14ac:dyDescent="0.35">
      <c r="B77" s="207"/>
      <c r="C77" s="208"/>
      <c r="D77" s="208"/>
      <c r="E77" s="208"/>
      <c r="F77" s="208"/>
      <c r="G77" s="208"/>
      <c r="H77" s="208"/>
      <c r="I77" s="208"/>
      <c r="J77" s="208"/>
      <c r="K77" s="208"/>
      <c r="L77" s="209"/>
      <c r="M77" s="209"/>
      <c r="N77" s="209"/>
      <c r="O77" s="326"/>
    </row>
  </sheetData>
  <sheetProtection algorithmName="SHA-512" hashValue="jHYRh1NFcEDr7GE+VyHcd2SuLCz0uQD5toaWfY9XUyZww0RlHltW9PGucm3Vd4DBvTpI+0fpHwJgedoOQpDExA==" saltValue="Eb25CRCakuYnFtPIv/FHVQ==" spinCount="100000" sheet="1" objects="1" scenarios="1"/>
  <mergeCells count="17">
    <mergeCell ref="F1:O1"/>
    <mergeCell ref="E37:F37"/>
    <mergeCell ref="H37:J37"/>
    <mergeCell ref="G2:J2"/>
    <mergeCell ref="G3:J3"/>
    <mergeCell ref="E53:F53"/>
    <mergeCell ref="H53:J53"/>
    <mergeCell ref="H5:J5"/>
    <mergeCell ref="E5:F5"/>
    <mergeCell ref="E21:F21"/>
    <mergeCell ref="H21:J21"/>
    <mergeCell ref="G36:J36"/>
    <mergeCell ref="G51:J51"/>
    <mergeCell ref="G52:J52"/>
    <mergeCell ref="G19:J19"/>
    <mergeCell ref="G20:J20"/>
    <mergeCell ref="G35:J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96"/>
  <sheetViews>
    <sheetView tabSelected="1" zoomScale="80" zoomScaleNormal="80" workbookViewId="0">
      <selection activeCell="B8" sqref="B8"/>
    </sheetView>
  </sheetViews>
  <sheetFormatPr defaultRowHeight="14.5" x14ac:dyDescent="0.35"/>
  <cols>
    <col min="1" max="1" width="16.453125" customWidth="1"/>
    <col min="2" max="2" width="66.7265625" customWidth="1"/>
    <col min="3" max="3" width="17.81640625" customWidth="1"/>
    <col min="4" max="13" width="12.7265625" customWidth="1"/>
    <col min="17" max="26" width="0" hidden="1" customWidth="1"/>
    <col min="28" max="28" width="63.453125" customWidth="1"/>
    <col min="29" max="29" width="18.81640625" customWidth="1"/>
    <col min="30" max="38" width="15.7265625" customWidth="1"/>
    <col min="43" max="52" width="0" hidden="1" customWidth="1"/>
    <col min="54" max="54" width="63.1796875" customWidth="1"/>
    <col min="55" max="55" width="18.7265625" customWidth="1"/>
    <col min="56" max="63" width="15.7265625" customWidth="1"/>
    <col min="64" max="64" width="12.1796875" customWidth="1"/>
    <col min="65" max="65" width="11.1796875" customWidth="1"/>
    <col min="69" max="78" width="0" hidden="1" customWidth="1"/>
    <col min="80" max="80" width="63.26953125" customWidth="1"/>
    <col min="81" max="81" width="18.54296875" customWidth="1"/>
    <col min="82" max="90" width="13.453125" customWidth="1"/>
    <col min="93" max="93" width="16.1796875" customWidth="1"/>
    <col min="96" max="96" width="26.7265625" customWidth="1"/>
    <col min="97" max="100" width="12.7265625" customWidth="1"/>
    <col min="101" max="101" width="6.26953125" customWidth="1"/>
    <col min="102" max="102" width="12.7265625" customWidth="1"/>
    <col min="103" max="103" width="5.453125" customWidth="1"/>
    <col min="104" max="104" width="12.7265625" customWidth="1"/>
    <col min="109" max="109" width="12" customWidth="1"/>
  </cols>
  <sheetData>
    <row r="1" spans="2:95" ht="57" customHeight="1" x14ac:dyDescent="0.55000000000000004">
      <c r="D1" s="344" t="s">
        <v>99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  <c r="CQ1" s="121" t="s">
        <v>17</v>
      </c>
    </row>
    <row r="2" spans="2:95" ht="19" thickBot="1" x14ac:dyDescent="0.5">
      <c r="B2" s="130"/>
      <c r="C2" s="138"/>
      <c r="D2" s="42"/>
      <c r="E2" s="345" t="s">
        <v>100</v>
      </c>
      <c r="F2" s="345"/>
      <c r="G2" s="345"/>
      <c r="H2" s="42"/>
      <c r="I2" s="42"/>
      <c r="J2" s="42"/>
      <c r="K2" s="139"/>
      <c r="L2" s="42"/>
      <c r="M2" s="129"/>
      <c r="N2" s="147"/>
      <c r="O2" s="130"/>
      <c r="P2" s="44"/>
      <c r="AB2" s="130"/>
      <c r="AC2" s="138"/>
      <c r="AD2" s="42"/>
      <c r="AE2" s="345" t="s">
        <v>100</v>
      </c>
      <c r="AF2" s="345"/>
      <c r="AG2" s="345"/>
      <c r="AH2" s="42"/>
      <c r="AI2" s="42"/>
      <c r="AJ2" s="42"/>
      <c r="AK2" s="139"/>
      <c r="AL2" s="42"/>
      <c r="AM2" s="129"/>
      <c r="AN2" s="147"/>
      <c r="AO2" s="130"/>
      <c r="AP2" s="44"/>
      <c r="BB2" s="130"/>
      <c r="BC2" s="138"/>
      <c r="BD2" s="42"/>
      <c r="BE2" s="345" t="s">
        <v>100</v>
      </c>
      <c r="BF2" s="345"/>
      <c r="BG2" s="345"/>
      <c r="BH2" s="42"/>
      <c r="BI2" s="42"/>
      <c r="BJ2" s="42"/>
      <c r="BK2" s="139"/>
      <c r="BL2" s="42"/>
      <c r="BM2" s="129"/>
      <c r="BN2" s="147"/>
      <c r="BO2" s="130"/>
      <c r="BP2" s="44"/>
      <c r="CB2" s="130"/>
      <c r="CC2" s="138"/>
      <c r="CD2" s="42"/>
      <c r="CE2" s="345" t="s">
        <v>100</v>
      </c>
      <c r="CF2" s="345"/>
      <c r="CG2" s="345"/>
      <c r="CH2" s="42"/>
      <c r="CI2" s="42"/>
      <c r="CJ2" s="42"/>
      <c r="CK2" s="139"/>
      <c r="CL2" s="42"/>
      <c r="CM2" s="129"/>
      <c r="CN2" s="147"/>
      <c r="CO2" s="130"/>
      <c r="CP2" s="249">
        <v>43983</v>
      </c>
      <c r="CQ2">
        <v>30</v>
      </c>
    </row>
    <row r="3" spans="2:95" ht="18.5" x14ac:dyDescent="0.45">
      <c r="B3" s="47" t="s">
        <v>82</v>
      </c>
      <c r="C3" s="119">
        <v>44013</v>
      </c>
      <c r="D3" s="5"/>
      <c r="E3" s="107"/>
      <c r="F3" s="107"/>
      <c r="G3" s="107"/>
      <c r="H3" s="5"/>
      <c r="I3" s="5"/>
      <c r="J3" s="5"/>
      <c r="K3" s="34"/>
      <c r="L3" s="5"/>
      <c r="M3" s="122"/>
      <c r="N3" s="176"/>
      <c r="O3" s="47"/>
      <c r="P3" s="46"/>
      <c r="AB3" s="47" t="s">
        <v>82</v>
      </c>
      <c r="AC3" s="17">
        <f>C3</f>
        <v>44013</v>
      </c>
      <c r="AD3" s="5"/>
      <c r="AE3" s="107"/>
      <c r="AF3" s="107"/>
      <c r="AG3" s="107"/>
      <c r="AH3" s="5"/>
      <c r="AI3" s="5"/>
      <c r="AJ3" s="5"/>
      <c r="AK3" s="34"/>
      <c r="AL3" s="5"/>
      <c r="AM3" s="122"/>
      <c r="AN3" s="176"/>
      <c r="AO3" s="47"/>
      <c r="AP3" s="46"/>
      <c r="BB3" s="47" t="s">
        <v>82</v>
      </c>
      <c r="BC3" s="17">
        <f>AC3</f>
        <v>44013</v>
      </c>
      <c r="BD3" s="5"/>
      <c r="BE3" s="107"/>
      <c r="BF3" s="107"/>
      <c r="BG3" s="107"/>
      <c r="BH3" s="5"/>
      <c r="BI3" s="5"/>
      <c r="BJ3" s="5"/>
      <c r="BK3" s="34"/>
      <c r="BL3" s="5"/>
      <c r="BM3" s="122"/>
      <c r="BN3" s="176"/>
      <c r="BO3" s="47"/>
      <c r="BP3" s="46"/>
      <c r="CB3" s="47" t="s">
        <v>82</v>
      </c>
      <c r="CC3" s="17">
        <f>BC3</f>
        <v>44013</v>
      </c>
      <c r="CD3" s="5"/>
      <c r="CE3" s="107"/>
      <c r="CF3" s="107"/>
      <c r="CG3" s="107"/>
      <c r="CH3" s="5"/>
      <c r="CI3" s="5"/>
      <c r="CJ3" s="5"/>
      <c r="CK3" s="34"/>
      <c r="CL3" s="5"/>
      <c r="CM3" s="122"/>
      <c r="CN3" s="176"/>
      <c r="CO3" s="47"/>
      <c r="CP3" s="250">
        <v>44013</v>
      </c>
      <c r="CQ3">
        <v>31</v>
      </c>
    </row>
    <row r="4" spans="2:95" ht="18.5" x14ac:dyDescent="0.45">
      <c r="B4" s="47" t="s">
        <v>101</v>
      </c>
      <c r="C4" s="5">
        <f>IF($C3=$CP2,$CQ2,0)+IF($C3=$CP3,$CQ3,0)+IF($C3=$CP4,$CQ4,0)+IF($C3=$CP5,$CQ5,0)+IF($C3=$CP6,$CQ6,0)+IF($C3=$CP7,$CQ7,0)+IF($C3=$CP8,$CQ8,0)+IF($C3=$CP9,$CQ9,0)+IF($C3=$CP10,$CQ10,0)+IF($C3=$CP11,$CQ11,0)+IF($C3=$CP12,$CQ12,0)+IF($C3=$CP13,$CQ13,0)+IF($C3=$CP14,$CQ14,0)+IF($C3=$CP15,$CQ15,0)+IF($C3=$CP16,$CQ16,0)+IF($C3=$CP17,$CQ17,0)+IF($C3=$CP18,$CQ18,0)+IF($C3=$CP19,$CQ19,0)+IF($C3=$CP20,$CQ20,0)+IF($C3=$CP21,$CQ21,0)+IF($C3=$CP22,$CQ22,0)+IF($C3=$CP23,$CQ23,0)</f>
        <v>31</v>
      </c>
      <c r="D4" s="5"/>
      <c r="E4" s="107"/>
      <c r="F4" s="107"/>
      <c r="G4" s="107"/>
      <c r="H4" s="5"/>
      <c r="I4" s="5"/>
      <c r="J4" s="5"/>
      <c r="K4" s="34"/>
      <c r="L4" s="5"/>
      <c r="M4" s="122"/>
      <c r="N4" s="176"/>
      <c r="O4" s="47"/>
      <c r="P4" s="46"/>
      <c r="AB4" s="47" t="s">
        <v>101</v>
      </c>
      <c r="AC4" s="5">
        <f>C4</f>
        <v>31</v>
      </c>
      <c r="AD4" s="5"/>
      <c r="AE4" s="107"/>
      <c r="AF4" s="107"/>
      <c r="AG4" s="107"/>
      <c r="AH4" s="5"/>
      <c r="AI4" s="5"/>
      <c r="AJ4" s="5"/>
      <c r="AK4" s="34"/>
      <c r="AL4" s="5"/>
      <c r="AM4" s="122"/>
      <c r="AN4" s="176"/>
      <c r="AO4" s="47"/>
      <c r="AP4" s="46"/>
      <c r="BB4" s="47" t="s">
        <v>101</v>
      </c>
      <c r="BC4" s="5">
        <f>AC4</f>
        <v>31</v>
      </c>
      <c r="BD4" s="5"/>
      <c r="BE4" s="107"/>
      <c r="BF4" s="107"/>
      <c r="BG4" s="107"/>
      <c r="BH4" s="5"/>
      <c r="BI4" s="5"/>
      <c r="BJ4" s="5"/>
      <c r="BK4" s="34"/>
      <c r="BL4" s="5"/>
      <c r="BM4" s="122"/>
      <c r="BN4" s="176"/>
      <c r="BO4" s="47"/>
      <c r="BP4" s="46"/>
      <c r="CB4" s="47" t="s">
        <v>101</v>
      </c>
      <c r="CC4" s="5">
        <f>BC4</f>
        <v>31</v>
      </c>
      <c r="CD4" s="5"/>
      <c r="CE4" s="107"/>
      <c r="CF4" s="107"/>
      <c r="CG4" s="107"/>
      <c r="CH4" s="5"/>
      <c r="CI4" s="5"/>
      <c r="CJ4" s="5"/>
      <c r="CK4" s="34"/>
      <c r="CL4" s="5"/>
      <c r="CM4" s="122"/>
      <c r="CN4" s="176"/>
      <c r="CO4" s="47"/>
      <c r="CP4" s="250">
        <v>44044</v>
      </c>
      <c r="CQ4">
        <v>31</v>
      </c>
    </row>
    <row r="5" spans="2:95" ht="18.5" x14ac:dyDescent="0.45">
      <c r="B5" s="47"/>
      <c r="C5" s="5"/>
      <c r="D5" s="5"/>
      <c r="E5" s="107"/>
      <c r="F5" s="107"/>
      <c r="G5" s="107"/>
      <c r="H5" s="137" t="s">
        <v>66</v>
      </c>
      <c r="I5" s="5"/>
      <c r="J5" s="5"/>
      <c r="K5" s="34"/>
      <c r="L5" s="5"/>
      <c r="M5" s="122"/>
      <c r="N5" s="176"/>
      <c r="O5" s="47"/>
      <c r="P5" s="46"/>
      <c r="AB5" s="47"/>
      <c r="AC5" s="5"/>
      <c r="AD5" s="5"/>
      <c r="AE5" s="107"/>
      <c r="AF5" s="107"/>
      <c r="AG5" s="107"/>
      <c r="AH5" s="29" t="s">
        <v>71</v>
      </c>
      <c r="AI5" s="5"/>
      <c r="AJ5" s="5"/>
      <c r="AK5" s="34"/>
      <c r="AL5" s="5"/>
      <c r="AM5" s="122"/>
      <c r="AN5" s="176"/>
      <c r="AO5" s="47"/>
      <c r="AP5" s="46"/>
      <c r="BB5" s="47"/>
      <c r="BC5" s="5"/>
      <c r="BD5" s="5"/>
      <c r="BE5" s="107"/>
      <c r="BF5" s="107"/>
      <c r="BG5" s="107"/>
      <c r="BH5" s="29" t="s">
        <v>75</v>
      </c>
      <c r="BI5" s="5"/>
      <c r="BJ5" s="5"/>
      <c r="BK5" s="34"/>
      <c r="BL5" s="5"/>
      <c r="BM5" s="122"/>
      <c r="BN5" s="176"/>
      <c r="BO5" s="47"/>
      <c r="BP5" s="46"/>
      <c r="CB5" s="47"/>
      <c r="CC5" s="5"/>
      <c r="CD5" s="5"/>
      <c r="CE5" s="107"/>
      <c r="CF5" s="107"/>
      <c r="CG5" s="107"/>
      <c r="CH5" s="29" t="s">
        <v>76</v>
      </c>
      <c r="CI5" s="5"/>
      <c r="CJ5" s="5"/>
      <c r="CK5" s="34"/>
      <c r="CL5" s="5"/>
      <c r="CM5" s="122"/>
      <c r="CN5" s="176"/>
      <c r="CO5" s="47"/>
      <c r="CP5" s="250">
        <v>44075</v>
      </c>
      <c r="CQ5">
        <v>30</v>
      </c>
    </row>
    <row r="6" spans="2:95" ht="18.5" x14ac:dyDescent="0.45">
      <c r="B6" s="140" t="s">
        <v>120</v>
      </c>
      <c r="C6" s="41" t="s">
        <v>104</v>
      </c>
      <c r="D6" s="220" t="s">
        <v>111</v>
      </c>
      <c r="E6" s="221" t="s">
        <v>26</v>
      </c>
      <c r="F6" s="222" t="s">
        <v>116</v>
      </c>
      <c r="G6" s="107"/>
      <c r="H6" s="227" t="s">
        <v>127</v>
      </c>
      <c r="I6" s="228"/>
      <c r="J6" s="73"/>
      <c r="K6" s="139"/>
      <c r="L6" s="42"/>
      <c r="M6" s="129"/>
      <c r="N6" s="147"/>
      <c r="O6" s="47"/>
      <c r="P6" s="46"/>
      <c r="AB6" s="140" t="s">
        <v>120</v>
      </c>
      <c r="AC6" s="41" t="s">
        <v>104</v>
      </c>
      <c r="AD6" s="220" t="s">
        <v>111</v>
      </c>
      <c r="AE6" s="221" t="s">
        <v>26</v>
      </c>
      <c r="AF6" s="222" t="s">
        <v>116</v>
      </c>
      <c r="AG6" s="107"/>
      <c r="AH6" s="227" t="s">
        <v>127</v>
      </c>
      <c r="AI6" s="228"/>
      <c r="AJ6" s="73"/>
      <c r="AK6" s="139"/>
      <c r="AL6" s="42"/>
      <c r="AM6" s="129"/>
      <c r="AN6" s="147"/>
      <c r="AO6" s="47"/>
      <c r="AP6" s="46"/>
      <c r="BB6" s="140" t="s">
        <v>120</v>
      </c>
      <c r="BC6" s="41" t="s">
        <v>104</v>
      </c>
      <c r="BD6" s="220" t="s">
        <v>111</v>
      </c>
      <c r="BE6" s="221" t="s">
        <v>26</v>
      </c>
      <c r="BF6" s="222" t="s">
        <v>116</v>
      </c>
      <c r="BG6" s="107"/>
      <c r="BH6" s="227" t="s">
        <v>127</v>
      </c>
      <c r="BI6" s="228"/>
      <c r="BJ6" s="73"/>
      <c r="BK6" s="139"/>
      <c r="BL6" s="42"/>
      <c r="BM6" s="129"/>
      <c r="BN6" s="147"/>
      <c r="BO6" s="47"/>
      <c r="BP6" s="46"/>
      <c r="CB6" s="140" t="s">
        <v>120</v>
      </c>
      <c r="CC6" s="41" t="s">
        <v>104</v>
      </c>
      <c r="CD6" s="220" t="s">
        <v>111</v>
      </c>
      <c r="CE6" s="221" t="s">
        <v>26</v>
      </c>
      <c r="CF6" s="222" t="s">
        <v>116</v>
      </c>
      <c r="CG6" s="107"/>
      <c r="CH6" s="227" t="s">
        <v>127</v>
      </c>
      <c r="CI6" s="228"/>
      <c r="CJ6" s="73"/>
      <c r="CK6" s="139"/>
      <c r="CL6" s="42"/>
      <c r="CM6" s="129"/>
      <c r="CN6" s="147"/>
      <c r="CO6" s="47"/>
      <c r="CP6" s="250">
        <v>44105</v>
      </c>
      <c r="CQ6">
        <v>31</v>
      </c>
    </row>
    <row r="7" spans="2:95" ht="18.5" x14ac:dyDescent="0.45">
      <c r="B7" s="47"/>
      <c r="C7" s="226"/>
      <c r="D7" s="215" t="s">
        <v>118</v>
      </c>
      <c r="E7" s="214"/>
      <c r="F7" s="223" t="s">
        <v>117</v>
      </c>
      <c r="G7" s="107"/>
      <c r="H7" s="132" t="s">
        <v>128</v>
      </c>
      <c r="I7" s="78"/>
      <c r="J7" s="13"/>
      <c r="K7" s="34"/>
      <c r="L7" s="5"/>
      <c r="M7" s="5"/>
      <c r="N7" s="5"/>
      <c r="O7" s="47"/>
      <c r="P7" s="46"/>
      <c r="AB7" s="47"/>
      <c r="AC7" s="226"/>
      <c r="AD7" s="215" t="s">
        <v>118</v>
      </c>
      <c r="AE7" s="214"/>
      <c r="AF7" s="223" t="s">
        <v>117</v>
      </c>
      <c r="AG7" s="107"/>
      <c r="AH7" s="132" t="s">
        <v>128</v>
      </c>
      <c r="AI7" s="78"/>
      <c r="AJ7" s="13"/>
      <c r="AK7" s="34"/>
      <c r="AL7" s="5"/>
      <c r="AM7" s="5"/>
      <c r="AN7" s="5"/>
      <c r="AO7" s="47"/>
      <c r="AP7" s="46"/>
      <c r="BB7" s="47"/>
      <c r="BC7" s="226"/>
      <c r="BD7" s="215" t="s">
        <v>118</v>
      </c>
      <c r="BE7" s="214"/>
      <c r="BF7" s="223" t="s">
        <v>117</v>
      </c>
      <c r="BG7" s="107"/>
      <c r="BH7" s="132" t="s">
        <v>128</v>
      </c>
      <c r="BI7" s="78"/>
      <c r="BJ7" s="13"/>
      <c r="BK7" s="34"/>
      <c r="BL7" s="5"/>
      <c r="BM7" s="5"/>
      <c r="BN7" s="5"/>
      <c r="BO7" s="47"/>
      <c r="BP7" s="46"/>
      <c r="CB7" s="47"/>
      <c r="CC7" s="226"/>
      <c r="CD7" s="215" t="s">
        <v>118</v>
      </c>
      <c r="CE7" s="214"/>
      <c r="CF7" s="223" t="s">
        <v>117</v>
      </c>
      <c r="CG7" s="107"/>
      <c r="CH7" s="132" t="s">
        <v>128</v>
      </c>
      <c r="CI7" s="78"/>
      <c r="CJ7" s="13"/>
      <c r="CK7" s="34"/>
      <c r="CL7" s="5"/>
      <c r="CM7" s="5"/>
      <c r="CN7" s="5"/>
      <c r="CO7" s="47"/>
      <c r="CP7" s="250">
        <v>44136</v>
      </c>
      <c r="CQ7">
        <v>30</v>
      </c>
    </row>
    <row r="8" spans="2:95" ht="15" customHeight="1" x14ac:dyDescent="0.45">
      <c r="B8" s="82" t="s">
        <v>82</v>
      </c>
      <c r="C8" s="216">
        <v>43525</v>
      </c>
      <c r="D8" s="5"/>
      <c r="E8" s="5"/>
      <c r="F8" s="224"/>
      <c r="G8" s="107"/>
      <c r="H8" s="231" t="s">
        <v>117</v>
      </c>
      <c r="I8" s="137" t="s">
        <v>323</v>
      </c>
      <c r="J8" s="5"/>
      <c r="K8" s="34"/>
      <c r="L8" s="5"/>
      <c r="M8" s="5"/>
      <c r="N8" s="5"/>
      <c r="O8" s="47"/>
      <c r="P8" s="46"/>
      <c r="AB8" s="82" t="s">
        <v>82</v>
      </c>
      <c r="AC8" s="333">
        <f>C8</f>
        <v>43525</v>
      </c>
      <c r="AD8" s="5"/>
      <c r="AE8" s="5"/>
      <c r="AF8" s="224"/>
      <c r="AG8" s="107"/>
      <c r="AH8" s="231" t="s">
        <v>117</v>
      </c>
      <c r="AI8" s="137" t="s">
        <v>151</v>
      </c>
      <c r="AJ8" s="5"/>
      <c r="AK8" s="34"/>
      <c r="AL8" s="5"/>
      <c r="AM8" s="5"/>
      <c r="AN8" s="5"/>
      <c r="AO8" s="47"/>
      <c r="AP8" s="46"/>
      <c r="BB8" s="82" t="s">
        <v>82</v>
      </c>
      <c r="BC8" s="333">
        <f>AC8</f>
        <v>43525</v>
      </c>
      <c r="BD8" s="5"/>
      <c r="BE8" s="5"/>
      <c r="BF8" s="224"/>
      <c r="BG8" s="107"/>
      <c r="BH8" s="231" t="s">
        <v>117</v>
      </c>
      <c r="BI8" s="137" t="s">
        <v>151</v>
      </c>
      <c r="BJ8" s="5"/>
      <c r="BK8" s="34"/>
      <c r="BL8" s="5"/>
      <c r="BM8" s="5"/>
      <c r="BN8" s="5"/>
      <c r="BO8" s="47"/>
      <c r="BP8" s="46"/>
      <c r="CB8" s="82" t="s">
        <v>82</v>
      </c>
      <c r="CC8" s="334">
        <f>BC8</f>
        <v>43525</v>
      </c>
      <c r="CD8" s="5"/>
      <c r="CE8" s="5"/>
      <c r="CF8" s="224"/>
      <c r="CG8" s="107"/>
      <c r="CH8" s="231" t="s">
        <v>117</v>
      </c>
      <c r="CI8" s="137" t="s">
        <v>151</v>
      </c>
      <c r="CJ8" s="5"/>
      <c r="CK8" s="34"/>
      <c r="CL8" s="5"/>
      <c r="CM8" s="5"/>
      <c r="CN8" s="5"/>
      <c r="CO8" s="47"/>
      <c r="CP8" s="250">
        <v>44166</v>
      </c>
      <c r="CQ8">
        <v>31</v>
      </c>
    </row>
    <row r="9" spans="2:95" ht="15" customHeight="1" x14ac:dyDescent="0.35">
      <c r="B9" s="168" t="s">
        <v>105</v>
      </c>
      <c r="C9" s="213"/>
      <c r="D9" s="31">
        <f>IFERROR(C9/C17,0)</f>
        <v>0</v>
      </c>
      <c r="E9" s="5"/>
      <c r="F9" s="48">
        <f>IFERROR(C9/(SUM(C$9:C$15)),0)</f>
        <v>0</v>
      </c>
      <c r="G9" s="232" t="s">
        <v>152</v>
      </c>
      <c r="H9" s="213"/>
      <c r="I9" s="146"/>
      <c r="J9" s="5" t="s">
        <v>145</v>
      </c>
      <c r="K9" s="34"/>
      <c r="L9" s="5"/>
      <c r="M9" s="5"/>
      <c r="N9" s="5"/>
      <c r="O9" s="47"/>
      <c r="P9" s="46"/>
      <c r="AB9" s="168" t="s">
        <v>105</v>
      </c>
      <c r="AC9" s="330">
        <f>C9</f>
        <v>0</v>
      </c>
      <c r="AD9" s="31">
        <f>IFERROR(AC9/AC17,0)</f>
        <v>0</v>
      </c>
      <c r="AE9" s="5"/>
      <c r="AF9" s="48">
        <f>IFERROR(AC9/(SUM(AC$9:AC$15)),0)</f>
        <v>0</v>
      </c>
      <c r="AG9" s="232" t="s">
        <v>152</v>
      </c>
      <c r="AH9" s="213"/>
      <c r="AI9" s="146">
        <f>I9</f>
        <v>0</v>
      </c>
      <c r="AJ9" s="5" t="s">
        <v>145</v>
      </c>
      <c r="AK9" s="34"/>
      <c r="AL9" s="5"/>
      <c r="AM9" s="5"/>
      <c r="AN9" s="5"/>
      <c r="AO9" s="47"/>
      <c r="AP9" s="46"/>
      <c r="BB9" s="168" t="s">
        <v>105</v>
      </c>
      <c r="BC9" s="330">
        <f>AC9</f>
        <v>0</v>
      </c>
      <c r="BD9" s="31">
        <f>IFERROR(BC9/BC17,0)</f>
        <v>0</v>
      </c>
      <c r="BE9" s="5"/>
      <c r="BF9" s="48">
        <f>IFERROR(BC9/(SUM(BC$9:BC$15)),0)</f>
        <v>0</v>
      </c>
      <c r="BG9" s="232" t="s">
        <v>152</v>
      </c>
      <c r="BH9" s="213"/>
      <c r="BI9" s="146">
        <f>AI9</f>
        <v>0</v>
      </c>
      <c r="BJ9" s="5" t="s">
        <v>145</v>
      </c>
      <c r="BK9" s="34"/>
      <c r="BL9" s="5"/>
      <c r="BM9" s="5"/>
      <c r="BN9" s="5"/>
      <c r="BO9" s="47"/>
      <c r="BP9" s="46"/>
      <c r="CB9" s="168" t="s">
        <v>105</v>
      </c>
      <c r="CC9" s="330">
        <f>BC9</f>
        <v>0</v>
      </c>
      <c r="CD9" s="31">
        <f>IFERROR(CC9/CC17,0)</f>
        <v>0</v>
      </c>
      <c r="CE9" s="5"/>
      <c r="CF9" s="48">
        <f>IFERROR(CC9/(SUM(CC$9:CC$15)),0)</f>
        <v>0</v>
      </c>
      <c r="CG9" s="232" t="s">
        <v>152</v>
      </c>
      <c r="CH9" s="213"/>
      <c r="CI9" s="146">
        <f>BI9</f>
        <v>0</v>
      </c>
      <c r="CJ9" s="5" t="s">
        <v>145</v>
      </c>
      <c r="CK9" s="34"/>
      <c r="CL9" s="5"/>
      <c r="CM9" s="5"/>
      <c r="CN9" s="5"/>
      <c r="CO9" s="47"/>
      <c r="CP9" s="250">
        <v>44197</v>
      </c>
      <c r="CQ9">
        <v>31</v>
      </c>
    </row>
    <row r="10" spans="2:95" ht="15" customHeight="1" x14ac:dyDescent="0.35">
      <c r="B10" s="168" t="s">
        <v>114</v>
      </c>
      <c r="C10" s="213"/>
      <c r="D10" s="31">
        <f>IFERROR(C10/C17,0)</f>
        <v>0</v>
      </c>
      <c r="E10" s="5"/>
      <c r="F10" s="48">
        <f>IFERROR(C10/(SUM(C$9:C$15)),0)</f>
        <v>0</v>
      </c>
      <c r="G10" s="232" t="str">
        <f>G9</f>
        <v>daily</v>
      </c>
      <c r="H10" s="213"/>
      <c r="I10" s="146"/>
      <c r="J10" s="5" t="s">
        <v>146</v>
      </c>
      <c r="K10" s="34"/>
      <c r="L10" s="5"/>
      <c r="M10" s="5"/>
      <c r="N10" s="5"/>
      <c r="O10" s="47"/>
      <c r="P10" s="46"/>
      <c r="AB10" s="168" t="s">
        <v>114</v>
      </c>
      <c r="AC10" s="330">
        <f t="shared" ref="AC10:AC27" si="0">C10</f>
        <v>0</v>
      </c>
      <c r="AD10" s="31">
        <f>IFERROR(AC10/AC17,0)</f>
        <v>0</v>
      </c>
      <c r="AE10" s="5"/>
      <c r="AF10" s="48">
        <f>IFERROR(AC10/(SUM(AC$9:AC$15)),0)</f>
        <v>0</v>
      </c>
      <c r="AG10" s="232" t="str">
        <f>AG9</f>
        <v>daily</v>
      </c>
      <c r="AH10" s="213"/>
      <c r="AI10" s="146">
        <f>I10</f>
        <v>0</v>
      </c>
      <c r="AJ10" s="5" t="s">
        <v>146</v>
      </c>
      <c r="AK10" s="34"/>
      <c r="AL10" s="5"/>
      <c r="AM10" s="5"/>
      <c r="AN10" s="5"/>
      <c r="AO10" s="47"/>
      <c r="AP10" s="46"/>
      <c r="BB10" s="168" t="s">
        <v>114</v>
      </c>
      <c r="BC10" s="330">
        <f t="shared" ref="BC10:BC11" si="1">AC10</f>
        <v>0</v>
      </c>
      <c r="BD10" s="31">
        <f>IFERROR(BC10/BC17,0)</f>
        <v>0</v>
      </c>
      <c r="BE10" s="5"/>
      <c r="BF10" s="48">
        <f>IFERROR(BC10/(SUM(BC$9:BC$15)),0)</f>
        <v>0</v>
      </c>
      <c r="BG10" s="232" t="str">
        <f>BG9</f>
        <v>daily</v>
      </c>
      <c r="BH10" s="213"/>
      <c r="BI10" s="146">
        <f>AI10</f>
        <v>0</v>
      </c>
      <c r="BJ10" s="5" t="s">
        <v>146</v>
      </c>
      <c r="BK10" s="34"/>
      <c r="BL10" s="5"/>
      <c r="BM10" s="5"/>
      <c r="BN10" s="5"/>
      <c r="BO10" s="47"/>
      <c r="BP10" s="46"/>
      <c r="CB10" s="168" t="s">
        <v>114</v>
      </c>
      <c r="CC10" s="330">
        <f t="shared" ref="CC10:CC11" si="2">BC10</f>
        <v>0</v>
      </c>
      <c r="CD10" s="31">
        <f>IFERROR(CC10/CC17,0)</f>
        <v>0</v>
      </c>
      <c r="CE10" s="5"/>
      <c r="CF10" s="48">
        <f>IFERROR(CC10/(SUM(CC$9:CC$15)),0)</f>
        <v>0</v>
      </c>
      <c r="CG10" s="232" t="str">
        <f>CG9</f>
        <v>daily</v>
      </c>
      <c r="CH10" s="213"/>
      <c r="CI10" s="146">
        <f>BI10</f>
        <v>0</v>
      </c>
      <c r="CJ10" s="5" t="s">
        <v>146</v>
      </c>
      <c r="CK10" s="34"/>
      <c r="CL10" s="5"/>
      <c r="CM10" s="5"/>
      <c r="CN10" s="5"/>
      <c r="CO10" s="47"/>
      <c r="CP10" s="250">
        <v>44228</v>
      </c>
      <c r="CQ10">
        <v>28</v>
      </c>
    </row>
    <row r="11" spans="2:95" ht="15" customHeight="1" x14ac:dyDescent="0.35">
      <c r="B11" s="168" t="s">
        <v>113</v>
      </c>
      <c r="C11" s="213"/>
      <c r="D11" s="31"/>
      <c r="E11" s="5"/>
      <c r="F11" s="48">
        <f>IFERROR(C11/(SUM(C$9:C$15)),0)</f>
        <v>0</v>
      </c>
      <c r="G11" s="232"/>
      <c r="H11" s="232"/>
      <c r="I11" s="232"/>
      <c r="J11" s="5"/>
      <c r="K11" s="34"/>
      <c r="L11" s="5"/>
      <c r="M11" s="5"/>
      <c r="N11" s="5"/>
      <c r="O11" s="47"/>
      <c r="P11" s="46"/>
      <c r="AB11" s="168" t="s">
        <v>113</v>
      </c>
      <c r="AC11" s="330">
        <f t="shared" si="0"/>
        <v>0</v>
      </c>
      <c r="AD11" s="31"/>
      <c r="AE11" s="5"/>
      <c r="AF11" s="48">
        <f>IFERROR(AC11/(SUM(AC$9:AC$15)),0)</f>
        <v>0</v>
      </c>
      <c r="AG11" s="232"/>
      <c r="AH11" s="232"/>
      <c r="AI11" s="232"/>
      <c r="AJ11" s="5"/>
      <c r="AK11" s="34"/>
      <c r="AL11" s="5"/>
      <c r="AM11" s="5"/>
      <c r="AN11" s="5"/>
      <c r="AO11" s="47"/>
      <c r="AP11" s="46"/>
      <c r="BB11" s="168" t="s">
        <v>113</v>
      </c>
      <c r="BC11" s="330">
        <f t="shared" si="1"/>
        <v>0</v>
      </c>
      <c r="BD11" s="31"/>
      <c r="BE11" s="5"/>
      <c r="BF11" s="48">
        <f>IFERROR(BC11/(SUM(BC$9:BC$15)),0)</f>
        <v>0</v>
      </c>
      <c r="BG11" s="232"/>
      <c r="BH11" s="232"/>
      <c r="BI11" s="232"/>
      <c r="BJ11" s="5"/>
      <c r="BK11" s="34"/>
      <c r="BL11" s="5"/>
      <c r="BM11" s="5"/>
      <c r="BN11" s="5"/>
      <c r="BO11" s="47"/>
      <c r="BP11" s="46"/>
      <c r="CB11" s="168" t="s">
        <v>113</v>
      </c>
      <c r="CC11" s="330">
        <f t="shared" si="2"/>
        <v>0</v>
      </c>
      <c r="CD11" s="31"/>
      <c r="CE11" s="5"/>
      <c r="CF11" s="48">
        <f>IFERROR(CC11/(SUM(CC$9:CC$15)),0)</f>
        <v>0</v>
      </c>
      <c r="CG11" s="232"/>
      <c r="CH11" s="232"/>
      <c r="CI11" s="232"/>
      <c r="CJ11" s="5"/>
      <c r="CK11" s="34"/>
      <c r="CL11" s="5"/>
      <c r="CM11" s="5"/>
      <c r="CN11" s="5"/>
      <c r="CO11" s="47"/>
      <c r="CP11" s="250">
        <v>44256</v>
      </c>
      <c r="CQ11">
        <v>31</v>
      </c>
    </row>
    <row r="12" spans="2:95" ht="15" customHeight="1" x14ac:dyDescent="0.45">
      <c r="B12" s="168"/>
      <c r="C12" s="230"/>
      <c r="D12" s="31"/>
      <c r="E12" s="5"/>
      <c r="F12" s="48"/>
      <c r="G12" s="107"/>
      <c r="H12" s="136" t="s">
        <v>117</v>
      </c>
      <c r="I12" s="137" t="str">
        <f>I8</f>
        <v>or spend per cover</v>
      </c>
      <c r="J12" s="5"/>
      <c r="K12" s="34"/>
      <c r="L12" s="5"/>
      <c r="M12" s="5"/>
      <c r="N12" s="5"/>
      <c r="O12" s="47"/>
      <c r="P12" s="46"/>
      <c r="AB12" s="168"/>
      <c r="AC12" s="330"/>
      <c r="AD12" s="31"/>
      <c r="AE12" s="5"/>
      <c r="AF12" s="48"/>
      <c r="AG12" s="107"/>
      <c r="AH12" s="136" t="s">
        <v>117</v>
      </c>
      <c r="AI12" s="137" t="s">
        <v>151</v>
      </c>
      <c r="AJ12" s="5"/>
      <c r="AK12" s="34"/>
      <c r="AL12" s="5"/>
      <c r="AM12" s="5"/>
      <c r="AN12" s="5"/>
      <c r="AO12" s="47"/>
      <c r="AP12" s="46"/>
      <c r="BB12" s="168"/>
      <c r="BC12" s="330"/>
      <c r="BD12" s="31"/>
      <c r="BE12" s="5"/>
      <c r="BF12" s="48"/>
      <c r="BG12" s="107"/>
      <c r="BH12" s="136" t="s">
        <v>117</v>
      </c>
      <c r="BI12" s="137" t="s">
        <v>151</v>
      </c>
      <c r="BJ12" s="5"/>
      <c r="BK12" s="34"/>
      <c r="BL12" s="5"/>
      <c r="BM12" s="5"/>
      <c r="BN12" s="5"/>
      <c r="BO12" s="47"/>
      <c r="BP12" s="46"/>
      <c r="CB12" s="168"/>
      <c r="CC12" s="330"/>
      <c r="CD12" s="31"/>
      <c r="CE12" s="5"/>
      <c r="CF12" s="48"/>
      <c r="CG12" s="107"/>
      <c r="CH12" s="136" t="s">
        <v>117</v>
      </c>
      <c r="CI12" s="137" t="s">
        <v>151</v>
      </c>
      <c r="CJ12" s="5"/>
      <c r="CK12" s="34"/>
      <c r="CL12" s="5"/>
      <c r="CM12" s="5"/>
      <c r="CN12" s="5"/>
      <c r="CO12" s="47"/>
      <c r="CP12" s="250">
        <v>44287</v>
      </c>
      <c r="CQ12">
        <v>30</v>
      </c>
    </row>
    <row r="13" spans="2:95" ht="15" customHeight="1" x14ac:dyDescent="0.35">
      <c r="B13" s="168" t="s">
        <v>115</v>
      </c>
      <c r="C13" s="213"/>
      <c r="D13" s="31">
        <f>IFERROR(C13/C18,0)</f>
        <v>0</v>
      </c>
      <c r="E13" s="5"/>
      <c r="F13" s="48">
        <f>IFERROR(C13/(SUM(C$9:C$15)),0)</f>
        <v>0</v>
      </c>
      <c r="G13" s="232" t="str">
        <f>G9</f>
        <v>daily</v>
      </c>
      <c r="H13" s="213"/>
      <c r="I13" s="146"/>
      <c r="J13" s="5" t="s">
        <v>147</v>
      </c>
      <c r="K13" s="34"/>
      <c r="L13" s="5"/>
      <c r="M13" s="5"/>
      <c r="N13" s="5"/>
      <c r="O13" s="47"/>
      <c r="P13" s="46"/>
      <c r="AB13" s="168" t="s">
        <v>115</v>
      </c>
      <c r="AC13" s="330">
        <f t="shared" si="0"/>
        <v>0</v>
      </c>
      <c r="AD13" s="31">
        <f>IFERROR(AC13/AC18,0)</f>
        <v>0</v>
      </c>
      <c r="AE13" s="5"/>
      <c r="AF13" s="48">
        <f>IFERROR(AC13/(SUM(AC$9:AC$15)),0)</f>
        <v>0</v>
      </c>
      <c r="AG13" s="232" t="str">
        <f>AG9</f>
        <v>daily</v>
      </c>
      <c r="AH13" s="213"/>
      <c r="AI13" s="146">
        <f t="shared" ref="AI13:AI15" si="3">I13</f>
        <v>0</v>
      </c>
      <c r="AJ13" s="5" t="s">
        <v>147</v>
      </c>
      <c r="AK13" s="34"/>
      <c r="AL13" s="5"/>
      <c r="AM13" s="5"/>
      <c r="AN13" s="5"/>
      <c r="AO13" s="47"/>
      <c r="AP13" s="46"/>
      <c r="BB13" s="168" t="s">
        <v>115</v>
      </c>
      <c r="BC13" s="330">
        <f t="shared" ref="BC13:BC15" si="4">AC13</f>
        <v>0</v>
      </c>
      <c r="BD13" s="31">
        <f>IFERROR(BC13/BC18,0)</f>
        <v>0</v>
      </c>
      <c r="BE13" s="5"/>
      <c r="BF13" s="48">
        <f>IFERROR(BC13/(SUM(BC$9:BC$15)),0)</f>
        <v>0</v>
      </c>
      <c r="BG13" s="232" t="str">
        <f>BG9</f>
        <v>daily</v>
      </c>
      <c r="BH13" s="213"/>
      <c r="BI13" s="146">
        <f t="shared" ref="BI13:BI15" si="5">AI13</f>
        <v>0</v>
      </c>
      <c r="BJ13" s="5" t="s">
        <v>147</v>
      </c>
      <c r="BK13" s="34"/>
      <c r="BL13" s="5"/>
      <c r="BM13" s="5"/>
      <c r="BN13" s="5"/>
      <c r="BO13" s="47"/>
      <c r="BP13" s="46"/>
      <c r="CB13" s="168" t="s">
        <v>115</v>
      </c>
      <c r="CC13" s="330">
        <f t="shared" ref="CC13:CC15" si="6">BC13</f>
        <v>0</v>
      </c>
      <c r="CD13" s="31">
        <f>IFERROR(CC13/CC18,0)</f>
        <v>0</v>
      </c>
      <c r="CE13" s="5"/>
      <c r="CF13" s="48">
        <f>IFERROR(CC13/(SUM(CC$9:CC$15)),0)</f>
        <v>0</v>
      </c>
      <c r="CG13" s="232" t="str">
        <f>CG9</f>
        <v>daily</v>
      </c>
      <c r="CH13" s="213"/>
      <c r="CI13" s="146">
        <f>BI13</f>
        <v>0</v>
      </c>
      <c r="CJ13" s="5" t="s">
        <v>147</v>
      </c>
      <c r="CK13" s="34"/>
      <c r="CL13" s="5"/>
      <c r="CM13" s="5"/>
      <c r="CN13" s="5"/>
      <c r="CO13" s="47"/>
      <c r="CP13" s="250">
        <v>44317</v>
      </c>
      <c r="CQ13">
        <v>31</v>
      </c>
    </row>
    <row r="14" spans="2:95" ht="15" customHeight="1" x14ac:dyDescent="0.35">
      <c r="B14" s="168" t="s">
        <v>106</v>
      </c>
      <c r="C14" s="213"/>
      <c r="D14" s="31">
        <f>IFERROR(C14/C18,0)</f>
        <v>0</v>
      </c>
      <c r="E14" s="5"/>
      <c r="F14" s="48">
        <f>IFERROR(C14/(SUM(C$9:C$15)),0)</f>
        <v>0</v>
      </c>
      <c r="G14" s="232" t="str">
        <f t="shared" ref="G14" si="7">G10</f>
        <v>daily</v>
      </c>
      <c r="H14" s="213"/>
      <c r="I14" s="146"/>
      <c r="J14" s="5" t="s">
        <v>148</v>
      </c>
      <c r="K14" s="34"/>
      <c r="L14" s="5"/>
      <c r="M14" s="5"/>
      <c r="N14" s="5"/>
      <c r="O14" s="47"/>
      <c r="P14" s="46"/>
      <c r="AB14" s="168" t="s">
        <v>106</v>
      </c>
      <c r="AC14" s="330">
        <f t="shared" si="0"/>
        <v>0</v>
      </c>
      <c r="AD14" s="31">
        <f>IFERROR(AC14/AC18,0)</f>
        <v>0</v>
      </c>
      <c r="AE14" s="5"/>
      <c r="AF14" s="48">
        <f>IFERROR(AC14/(SUM(AC$9:AC$15)),0)</f>
        <v>0</v>
      </c>
      <c r="AG14" s="232" t="str">
        <f t="shared" ref="AG14" si="8">AG10</f>
        <v>daily</v>
      </c>
      <c r="AH14" s="213"/>
      <c r="AI14" s="146">
        <f t="shared" si="3"/>
        <v>0</v>
      </c>
      <c r="AJ14" s="5" t="s">
        <v>148</v>
      </c>
      <c r="AK14" s="34"/>
      <c r="AL14" s="5"/>
      <c r="AM14" s="5"/>
      <c r="AN14" s="5"/>
      <c r="AO14" s="47"/>
      <c r="AP14" s="46"/>
      <c r="BB14" s="168" t="s">
        <v>106</v>
      </c>
      <c r="BC14" s="330">
        <f t="shared" si="4"/>
        <v>0</v>
      </c>
      <c r="BD14" s="31">
        <f>IFERROR(BC14/BC18,0)</f>
        <v>0</v>
      </c>
      <c r="BE14" s="5"/>
      <c r="BF14" s="48">
        <f>IFERROR(BC14/(SUM(BC$9:BC$15)),0)</f>
        <v>0</v>
      </c>
      <c r="BG14" s="232" t="str">
        <f t="shared" ref="BG14" si="9">BG10</f>
        <v>daily</v>
      </c>
      <c r="BH14" s="213"/>
      <c r="BI14" s="146">
        <f t="shared" si="5"/>
        <v>0</v>
      </c>
      <c r="BJ14" s="5" t="s">
        <v>148</v>
      </c>
      <c r="BK14" s="34"/>
      <c r="BL14" s="5"/>
      <c r="BM14" s="5"/>
      <c r="BN14" s="5"/>
      <c r="BO14" s="47"/>
      <c r="BP14" s="46"/>
      <c r="CB14" s="168" t="s">
        <v>106</v>
      </c>
      <c r="CC14" s="330">
        <f t="shared" si="6"/>
        <v>0</v>
      </c>
      <c r="CD14" s="31">
        <f>IFERROR(CC14/CC18,0)</f>
        <v>0</v>
      </c>
      <c r="CE14" s="5"/>
      <c r="CF14" s="48">
        <f>IFERROR(CC14/(SUM(CC$9:CC$15)),0)</f>
        <v>0</v>
      </c>
      <c r="CG14" s="232" t="str">
        <f t="shared" ref="CG14" si="10">CG10</f>
        <v>daily</v>
      </c>
      <c r="CH14" s="213"/>
      <c r="CI14" s="146">
        <f t="shared" ref="CI14:CI15" si="11">BI14</f>
        <v>0</v>
      </c>
      <c r="CJ14" s="5" t="s">
        <v>148</v>
      </c>
      <c r="CK14" s="34"/>
      <c r="CL14" s="5"/>
      <c r="CM14" s="5"/>
      <c r="CN14" s="5"/>
      <c r="CO14" s="47"/>
      <c r="CP14" s="250">
        <v>44348</v>
      </c>
      <c r="CQ14">
        <v>30</v>
      </c>
    </row>
    <row r="15" spans="2:95" ht="15" customHeight="1" x14ac:dyDescent="0.35">
      <c r="B15" s="47" t="s">
        <v>112</v>
      </c>
      <c r="C15" s="213"/>
      <c r="D15" s="31">
        <f>IFERROR(C15/C19,0)</f>
        <v>0</v>
      </c>
      <c r="E15" s="5"/>
      <c r="F15" s="48">
        <f>IFERROR(C15/(SUM(C$9:C$15)),0)</f>
        <v>0</v>
      </c>
      <c r="G15" s="232" t="str">
        <f>G14</f>
        <v>daily</v>
      </c>
      <c r="H15" s="213"/>
      <c r="I15" s="146"/>
      <c r="J15" s="5" t="s">
        <v>149</v>
      </c>
      <c r="K15" s="34"/>
      <c r="L15" s="5"/>
      <c r="M15" s="5"/>
      <c r="N15" s="5"/>
      <c r="O15" s="47"/>
      <c r="P15" s="46"/>
      <c r="AB15" s="47" t="s">
        <v>112</v>
      </c>
      <c r="AC15" s="330">
        <f t="shared" si="0"/>
        <v>0</v>
      </c>
      <c r="AD15" s="31">
        <f>IFERROR(AC15/AC19,0)</f>
        <v>0</v>
      </c>
      <c r="AE15" s="5"/>
      <c r="AF15" s="48">
        <f>IFERROR(AC15/(SUM(AC$9:AC$15)),0)</f>
        <v>0</v>
      </c>
      <c r="AG15" s="232" t="str">
        <f>AG14</f>
        <v>daily</v>
      </c>
      <c r="AH15" s="213"/>
      <c r="AI15" s="146">
        <f t="shared" si="3"/>
        <v>0</v>
      </c>
      <c r="AJ15" s="5" t="s">
        <v>149</v>
      </c>
      <c r="AK15" s="34"/>
      <c r="AL15" s="5"/>
      <c r="AM15" s="5"/>
      <c r="AN15" s="5"/>
      <c r="AO15" s="47"/>
      <c r="AP15" s="46"/>
      <c r="BB15" s="47" t="s">
        <v>112</v>
      </c>
      <c r="BC15" s="330">
        <f t="shared" si="4"/>
        <v>0</v>
      </c>
      <c r="BD15" s="31">
        <f>IFERROR(BC15/BC19,0)</f>
        <v>0</v>
      </c>
      <c r="BE15" s="5"/>
      <c r="BF15" s="48">
        <f>IFERROR(BC15/(SUM(BC$9:BC$15)),0)</f>
        <v>0</v>
      </c>
      <c r="BG15" s="232" t="str">
        <f>BG14</f>
        <v>daily</v>
      </c>
      <c r="BH15" s="213"/>
      <c r="BI15" s="146">
        <f t="shared" si="5"/>
        <v>0</v>
      </c>
      <c r="BJ15" s="5" t="s">
        <v>149</v>
      </c>
      <c r="BK15" s="34"/>
      <c r="BL15" s="5"/>
      <c r="BM15" s="5"/>
      <c r="BN15" s="5"/>
      <c r="BO15" s="47"/>
      <c r="BP15" s="46"/>
      <c r="CB15" s="47" t="s">
        <v>112</v>
      </c>
      <c r="CC15" s="330">
        <f t="shared" si="6"/>
        <v>0</v>
      </c>
      <c r="CD15" s="31">
        <f>IFERROR(CC15/CC19,0)</f>
        <v>0</v>
      </c>
      <c r="CE15" s="5"/>
      <c r="CF15" s="48">
        <f>IFERROR(CC15/(SUM(CC$9:CC$15)),0)</f>
        <v>0</v>
      </c>
      <c r="CG15" s="232" t="str">
        <f>CG14</f>
        <v>daily</v>
      </c>
      <c r="CH15" s="213"/>
      <c r="CI15" s="146">
        <f t="shared" si="11"/>
        <v>0</v>
      </c>
      <c r="CJ15" s="5" t="s">
        <v>149</v>
      </c>
      <c r="CK15" s="34"/>
      <c r="CL15" s="5"/>
      <c r="CM15" s="5"/>
      <c r="CN15" s="5"/>
      <c r="CO15" s="47"/>
      <c r="CP15" s="250">
        <v>44378</v>
      </c>
      <c r="CQ15">
        <v>31</v>
      </c>
    </row>
    <row r="16" spans="2:95" ht="15" customHeight="1" x14ac:dyDescent="0.35">
      <c r="B16" s="175"/>
      <c r="C16" s="230"/>
      <c r="D16" s="5"/>
      <c r="E16" s="5"/>
      <c r="F16" s="46"/>
      <c r="G16" s="5"/>
      <c r="H16" s="5"/>
      <c r="I16" s="5"/>
      <c r="J16" s="5"/>
      <c r="K16" s="5"/>
      <c r="L16" s="5"/>
      <c r="M16" s="5"/>
      <c r="N16" s="5"/>
      <c r="O16" s="47"/>
      <c r="P16" s="46"/>
      <c r="AB16" s="175"/>
      <c r="AC16" s="330"/>
      <c r="AD16" s="5"/>
      <c r="AE16" s="5"/>
      <c r="AF16" s="46"/>
      <c r="AG16" s="5"/>
      <c r="AH16" s="5"/>
      <c r="AI16" s="5"/>
      <c r="AJ16" s="5"/>
      <c r="AK16" s="5"/>
      <c r="AL16" s="5"/>
      <c r="AM16" s="5"/>
      <c r="AN16" s="5"/>
      <c r="AO16" s="47"/>
      <c r="AP16" s="46"/>
      <c r="BB16" s="175"/>
      <c r="BC16" s="330"/>
      <c r="BD16" s="5"/>
      <c r="BE16" s="5"/>
      <c r="BF16" s="46"/>
      <c r="BG16" s="5"/>
      <c r="BH16" s="5"/>
      <c r="BI16" s="5"/>
      <c r="BJ16" s="5"/>
      <c r="BK16" s="5"/>
      <c r="BL16" s="5"/>
      <c r="BM16" s="5"/>
      <c r="BN16" s="5"/>
      <c r="BO16" s="47"/>
      <c r="BP16" s="46"/>
      <c r="CB16" s="175"/>
      <c r="CC16" s="330"/>
      <c r="CD16" s="5"/>
      <c r="CE16" s="5"/>
      <c r="CF16" s="46"/>
      <c r="CG16" s="5"/>
      <c r="CH16" s="5"/>
      <c r="CI16" s="5"/>
      <c r="CJ16" s="5"/>
      <c r="CK16" s="5"/>
      <c r="CL16" s="5"/>
      <c r="CM16" s="5"/>
      <c r="CN16" s="5"/>
      <c r="CO16" s="47"/>
      <c r="CP16" s="250">
        <v>44409</v>
      </c>
      <c r="CQ16">
        <v>31</v>
      </c>
    </row>
    <row r="17" spans="2:95" ht="15" customHeight="1" x14ac:dyDescent="0.35">
      <c r="B17" s="47" t="s">
        <v>107</v>
      </c>
      <c r="C17" s="247"/>
      <c r="D17" s="5"/>
      <c r="E17" s="5"/>
      <c r="F17" s="46"/>
      <c r="G17" s="5"/>
      <c r="H17" s="5"/>
      <c r="I17" s="5"/>
      <c r="J17" s="5"/>
      <c r="K17" s="5"/>
      <c r="L17" s="5"/>
      <c r="M17" s="5"/>
      <c r="N17" s="5"/>
      <c r="O17" s="47"/>
      <c r="P17" s="46"/>
      <c r="AB17" s="47" t="s">
        <v>107</v>
      </c>
      <c r="AC17" s="331">
        <f t="shared" si="0"/>
        <v>0</v>
      </c>
      <c r="AD17" s="5"/>
      <c r="AE17" s="5"/>
      <c r="AF17" s="46"/>
      <c r="AG17" s="5"/>
      <c r="AH17" s="5"/>
      <c r="AI17" s="5"/>
      <c r="AJ17" s="5"/>
      <c r="AK17" s="5"/>
      <c r="AL17" s="5"/>
      <c r="AM17" s="5"/>
      <c r="AN17" s="5"/>
      <c r="AO17" s="47"/>
      <c r="AP17" s="46"/>
      <c r="BB17" s="47" t="s">
        <v>107</v>
      </c>
      <c r="BC17" s="331">
        <f t="shared" ref="BC17:BC19" si="12">AC17</f>
        <v>0</v>
      </c>
      <c r="BD17" s="5"/>
      <c r="BE17" s="5"/>
      <c r="BF17" s="46"/>
      <c r="BG17" s="5"/>
      <c r="BH17" s="5"/>
      <c r="BI17" s="5"/>
      <c r="BJ17" s="5"/>
      <c r="BK17" s="5"/>
      <c r="BL17" s="5"/>
      <c r="BM17" s="5"/>
      <c r="BN17" s="5"/>
      <c r="BO17" s="47"/>
      <c r="BP17" s="46"/>
      <c r="CB17" s="47" t="s">
        <v>107</v>
      </c>
      <c r="CC17" s="331">
        <f t="shared" ref="CC17:CC19" si="13">BC17</f>
        <v>0</v>
      </c>
      <c r="CD17" s="5"/>
      <c r="CE17" s="5"/>
      <c r="CF17" s="46"/>
      <c r="CG17" s="5"/>
      <c r="CH17" s="5"/>
      <c r="CI17" s="5"/>
      <c r="CJ17" s="5"/>
      <c r="CK17" s="5"/>
      <c r="CL17" s="5"/>
      <c r="CM17" s="5"/>
      <c r="CN17" s="5"/>
      <c r="CO17" s="47"/>
      <c r="CP17" s="250">
        <v>44440</v>
      </c>
      <c r="CQ17">
        <v>30</v>
      </c>
    </row>
    <row r="18" spans="2:95" ht="15" customHeight="1" x14ac:dyDescent="0.35">
      <c r="B18" s="47" t="s">
        <v>108</v>
      </c>
      <c r="C18" s="247"/>
      <c r="D18" s="5"/>
      <c r="E18" s="5"/>
      <c r="F18" s="46"/>
      <c r="G18" s="5"/>
      <c r="H18" s="5"/>
      <c r="I18" s="5"/>
      <c r="J18" s="5"/>
      <c r="K18" s="5"/>
      <c r="L18" s="5"/>
      <c r="M18" s="5"/>
      <c r="N18" s="5"/>
      <c r="O18" s="47"/>
      <c r="P18" s="46"/>
      <c r="AB18" s="47" t="s">
        <v>108</v>
      </c>
      <c r="AC18" s="331">
        <f t="shared" si="0"/>
        <v>0</v>
      </c>
      <c r="AD18" s="5"/>
      <c r="AE18" s="5"/>
      <c r="AF18" s="46"/>
      <c r="AG18" s="5"/>
      <c r="AH18" s="5"/>
      <c r="AI18" s="5"/>
      <c r="AJ18" s="5"/>
      <c r="AK18" s="5"/>
      <c r="AL18" s="5"/>
      <c r="AM18" s="5"/>
      <c r="AN18" s="5"/>
      <c r="AO18" s="47"/>
      <c r="AP18" s="46"/>
      <c r="BB18" s="47" t="s">
        <v>108</v>
      </c>
      <c r="BC18" s="331">
        <f t="shared" si="12"/>
        <v>0</v>
      </c>
      <c r="BD18" s="5"/>
      <c r="BE18" s="5"/>
      <c r="BF18" s="46"/>
      <c r="BG18" s="5"/>
      <c r="BH18" s="5"/>
      <c r="BI18" s="5"/>
      <c r="BJ18" s="5"/>
      <c r="BK18" s="5"/>
      <c r="BL18" s="5"/>
      <c r="BM18" s="5"/>
      <c r="BN18" s="5"/>
      <c r="BO18" s="47"/>
      <c r="BP18" s="46"/>
      <c r="CB18" s="47" t="s">
        <v>108</v>
      </c>
      <c r="CC18" s="331">
        <f t="shared" si="13"/>
        <v>0</v>
      </c>
      <c r="CD18" s="5"/>
      <c r="CE18" s="5"/>
      <c r="CF18" s="46"/>
      <c r="CG18" s="5"/>
      <c r="CH18" s="5"/>
      <c r="CI18" s="5"/>
      <c r="CJ18" s="5"/>
      <c r="CK18" s="5"/>
      <c r="CL18" s="5"/>
      <c r="CM18" s="5"/>
      <c r="CN18" s="5"/>
      <c r="CO18" s="47"/>
      <c r="CP18" s="250">
        <v>44470</v>
      </c>
      <c r="CQ18">
        <v>31</v>
      </c>
    </row>
    <row r="19" spans="2:95" x14ac:dyDescent="0.35">
      <c r="B19" s="47" t="s">
        <v>333</v>
      </c>
      <c r="C19" s="247"/>
      <c r="D19" s="5"/>
      <c r="E19" s="5"/>
      <c r="F19" s="46"/>
      <c r="G19" s="5"/>
      <c r="H19" s="5"/>
      <c r="I19" s="5"/>
      <c r="J19" s="5"/>
      <c r="K19" s="5"/>
      <c r="L19" s="5"/>
      <c r="M19" s="5"/>
      <c r="N19" s="5"/>
      <c r="O19" s="47"/>
      <c r="P19" s="46"/>
      <c r="AB19" s="47" t="s">
        <v>333</v>
      </c>
      <c r="AC19" s="331">
        <f t="shared" si="0"/>
        <v>0</v>
      </c>
      <c r="AD19" s="5"/>
      <c r="AE19" s="5"/>
      <c r="AF19" s="46"/>
      <c r="AG19" s="5"/>
      <c r="AH19" s="5"/>
      <c r="AI19" s="5"/>
      <c r="AJ19" s="5"/>
      <c r="AK19" s="5"/>
      <c r="AL19" s="5"/>
      <c r="AM19" s="5"/>
      <c r="AN19" s="5"/>
      <c r="AO19" s="47"/>
      <c r="AP19" s="46"/>
      <c r="BB19" s="47" t="s">
        <v>333</v>
      </c>
      <c r="BC19" s="331">
        <f t="shared" si="12"/>
        <v>0</v>
      </c>
      <c r="BD19" s="5"/>
      <c r="BE19" s="5"/>
      <c r="BF19" s="46"/>
      <c r="BG19" s="5"/>
      <c r="BH19" s="5"/>
      <c r="BI19" s="5"/>
      <c r="BJ19" s="5"/>
      <c r="BK19" s="5"/>
      <c r="BL19" s="5"/>
      <c r="BM19" s="5"/>
      <c r="BN19" s="5"/>
      <c r="BO19" s="47"/>
      <c r="BP19" s="46"/>
      <c r="CB19" s="47" t="s">
        <v>333</v>
      </c>
      <c r="CC19" s="331">
        <f t="shared" si="13"/>
        <v>0</v>
      </c>
      <c r="CD19" s="5"/>
      <c r="CE19" s="5"/>
      <c r="CF19" s="46"/>
      <c r="CG19" s="5"/>
      <c r="CH19" s="5"/>
      <c r="CI19" s="5"/>
      <c r="CJ19" s="5"/>
      <c r="CK19" s="5"/>
      <c r="CL19" s="5"/>
      <c r="CM19" s="5"/>
      <c r="CN19" s="5"/>
      <c r="CO19" s="47"/>
      <c r="CP19" s="250">
        <v>44501</v>
      </c>
      <c r="CQ19">
        <v>30</v>
      </c>
    </row>
    <row r="20" spans="2:95" x14ac:dyDescent="0.35">
      <c r="B20" s="82" t="s">
        <v>132</v>
      </c>
      <c r="C20" s="248"/>
      <c r="D20" s="5"/>
      <c r="E20" s="5"/>
      <c r="F20" s="46"/>
      <c r="G20" s="5"/>
      <c r="H20" s="5"/>
      <c r="I20" s="5"/>
      <c r="J20" s="5"/>
      <c r="K20" s="5"/>
      <c r="L20" s="5"/>
      <c r="M20" s="5"/>
      <c r="N20" s="5"/>
      <c r="O20" s="47"/>
      <c r="P20" s="46"/>
      <c r="AB20" s="82" t="s">
        <v>132</v>
      </c>
      <c r="AC20" s="331"/>
      <c r="AD20" s="5"/>
      <c r="AE20" s="5"/>
      <c r="AF20" s="46"/>
      <c r="AG20" s="5"/>
      <c r="AH20" s="5"/>
      <c r="AI20" s="5"/>
      <c r="AJ20" s="5"/>
      <c r="AK20" s="5"/>
      <c r="AL20" s="5"/>
      <c r="AM20" s="5"/>
      <c r="AN20" s="5"/>
      <c r="AO20" s="47"/>
      <c r="AP20" s="46"/>
      <c r="BB20" s="82" t="s">
        <v>132</v>
      </c>
      <c r="BC20" s="331"/>
      <c r="BD20" s="5"/>
      <c r="BE20" s="5"/>
      <c r="BF20" s="46"/>
      <c r="BG20" s="5"/>
      <c r="BH20" s="5"/>
      <c r="BI20" s="5"/>
      <c r="BJ20" s="5"/>
      <c r="BK20" s="5"/>
      <c r="BL20" s="5"/>
      <c r="BM20" s="5"/>
      <c r="BN20" s="5"/>
      <c r="BO20" s="47"/>
      <c r="BP20" s="46"/>
      <c r="CB20" s="82" t="s">
        <v>132</v>
      </c>
      <c r="CC20" s="331"/>
      <c r="CD20" s="5"/>
      <c r="CE20" s="5"/>
      <c r="CF20" s="46"/>
      <c r="CG20" s="5"/>
      <c r="CH20" s="5"/>
      <c r="CI20" s="5"/>
      <c r="CJ20" s="5"/>
      <c r="CK20" s="5"/>
      <c r="CL20" s="5"/>
      <c r="CM20" s="5"/>
      <c r="CN20" s="5"/>
      <c r="CO20" s="47"/>
      <c r="CP20" s="250">
        <v>44531</v>
      </c>
      <c r="CQ20">
        <v>31</v>
      </c>
    </row>
    <row r="21" spans="2:95" x14ac:dyDescent="0.35">
      <c r="B21" s="47" t="s">
        <v>109</v>
      </c>
      <c r="C21" s="213"/>
      <c r="D21" s="5"/>
      <c r="E21" s="5"/>
      <c r="F21" s="46"/>
      <c r="G21" s="5"/>
      <c r="H21" s="5"/>
      <c r="I21" s="146"/>
      <c r="J21" s="5" t="s">
        <v>324</v>
      </c>
      <c r="K21" s="5"/>
      <c r="L21" s="5"/>
      <c r="M21" s="5"/>
      <c r="N21" s="5"/>
      <c r="O21" s="47"/>
      <c r="P21" s="46"/>
      <c r="AB21" s="47" t="s">
        <v>109</v>
      </c>
      <c r="AC21" s="330">
        <f t="shared" si="0"/>
        <v>0</v>
      </c>
      <c r="AD21" s="5"/>
      <c r="AE21" s="5"/>
      <c r="AF21" s="46"/>
      <c r="AG21" s="5"/>
      <c r="AH21" s="5"/>
      <c r="AI21" s="146">
        <f>I21</f>
        <v>0</v>
      </c>
      <c r="AJ21" s="5" t="str">
        <f>J21</f>
        <v xml:space="preserve">   WEEKLY fixed payroll costs</v>
      </c>
      <c r="AK21" s="5"/>
      <c r="AL21" s="5"/>
      <c r="AM21" s="5"/>
      <c r="AN21" s="5"/>
      <c r="AO21" s="47"/>
      <c r="AP21" s="46"/>
      <c r="BB21" s="47" t="s">
        <v>109</v>
      </c>
      <c r="BC21" s="330">
        <f t="shared" ref="BC21:BC27" si="14">AC21</f>
        <v>0</v>
      </c>
      <c r="BD21" s="5"/>
      <c r="BE21" s="5"/>
      <c r="BF21" s="46"/>
      <c r="BG21" s="5"/>
      <c r="BH21" s="5"/>
      <c r="BI21" s="146">
        <f>AI21</f>
        <v>0</v>
      </c>
      <c r="BJ21" s="5" t="str">
        <f>AJ21</f>
        <v xml:space="preserve">   WEEKLY fixed payroll costs</v>
      </c>
      <c r="BK21" s="5"/>
      <c r="BL21" s="5"/>
      <c r="BM21" s="5"/>
      <c r="BN21" s="5"/>
      <c r="BO21" s="47"/>
      <c r="BP21" s="46"/>
      <c r="CB21" s="47" t="s">
        <v>109</v>
      </c>
      <c r="CC21" s="330">
        <f t="shared" ref="CC21:CC27" si="15">BC21</f>
        <v>0</v>
      </c>
      <c r="CD21" s="5"/>
      <c r="CE21" s="5"/>
      <c r="CF21" s="46"/>
      <c r="CG21" s="5"/>
      <c r="CH21" s="5"/>
      <c r="CI21" s="146">
        <f>BI21</f>
        <v>0</v>
      </c>
      <c r="CJ21" s="5" t="str">
        <f>BJ21</f>
        <v xml:space="preserve">   WEEKLY fixed payroll costs</v>
      </c>
      <c r="CK21" s="5"/>
      <c r="CL21" s="5"/>
      <c r="CM21" s="5"/>
      <c r="CN21" s="5"/>
      <c r="CO21" s="47"/>
      <c r="CP21" s="250">
        <v>44562</v>
      </c>
      <c r="CQ21">
        <v>31</v>
      </c>
    </row>
    <row r="22" spans="2:95" x14ac:dyDescent="0.35">
      <c r="B22" s="47" t="s">
        <v>110</v>
      </c>
      <c r="C22" s="213"/>
      <c r="D22" s="193">
        <f>IFERROR(C22/SUM(C9:C15),0)</f>
        <v>0</v>
      </c>
      <c r="E22" s="193"/>
      <c r="F22" s="46"/>
      <c r="G22" s="5"/>
      <c r="H22" s="5"/>
      <c r="I22" s="118"/>
      <c r="J22" s="5" t="s">
        <v>121</v>
      </c>
      <c r="K22" s="5"/>
      <c r="L22" s="5"/>
      <c r="M22" s="5"/>
      <c r="N22" s="5"/>
      <c r="O22" s="47"/>
      <c r="P22" s="46"/>
      <c r="AB22" s="47" t="s">
        <v>110</v>
      </c>
      <c r="AC22" s="330">
        <f t="shared" si="0"/>
        <v>0</v>
      </c>
      <c r="AD22" s="193">
        <f>IFERROR(AC22/SUM(AC9:AC15),0)</f>
        <v>0</v>
      </c>
      <c r="AE22" s="193"/>
      <c r="AF22" s="46"/>
      <c r="AG22" s="5"/>
      <c r="AH22" s="5"/>
      <c r="AI22" s="118">
        <f>I22</f>
        <v>0</v>
      </c>
      <c r="AJ22" s="5" t="s">
        <v>121</v>
      </c>
      <c r="AK22" s="5"/>
      <c r="AL22" s="5"/>
      <c r="AM22" s="5"/>
      <c r="AN22" s="5"/>
      <c r="AO22" s="47"/>
      <c r="AP22" s="46"/>
      <c r="BB22" s="47" t="s">
        <v>110</v>
      </c>
      <c r="BC22" s="330">
        <f t="shared" si="14"/>
        <v>0</v>
      </c>
      <c r="BD22" s="193">
        <f>IFERROR(BC22/SUM(BC9:BC15),0)</f>
        <v>0</v>
      </c>
      <c r="BE22" s="193"/>
      <c r="BF22" s="46"/>
      <c r="BG22" s="5"/>
      <c r="BH22" s="5"/>
      <c r="BI22" s="118">
        <f>AI22</f>
        <v>0</v>
      </c>
      <c r="BJ22" s="5" t="s">
        <v>121</v>
      </c>
      <c r="BK22" s="5"/>
      <c r="BL22" s="5"/>
      <c r="BM22" s="5"/>
      <c r="BN22" s="5"/>
      <c r="BO22" s="47"/>
      <c r="BP22" s="46"/>
      <c r="CB22" s="47" t="s">
        <v>110</v>
      </c>
      <c r="CC22" s="330">
        <f t="shared" si="15"/>
        <v>0</v>
      </c>
      <c r="CD22" s="193">
        <f>IFERROR(CC22/SUM(CC9:CC15),0)</f>
        <v>0</v>
      </c>
      <c r="CE22" s="193"/>
      <c r="CF22" s="46"/>
      <c r="CG22" s="5"/>
      <c r="CH22" s="5"/>
      <c r="CI22" s="118">
        <f>BI22</f>
        <v>0</v>
      </c>
      <c r="CJ22" s="5" t="s">
        <v>121</v>
      </c>
      <c r="CK22" s="5"/>
      <c r="CL22" s="5"/>
      <c r="CM22" s="5"/>
      <c r="CN22" s="5"/>
      <c r="CO22" s="47"/>
      <c r="CP22" s="250">
        <v>44593</v>
      </c>
      <c r="CQ22">
        <v>28</v>
      </c>
    </row>
    <row r="23" spans="2:95" x14ac:dyDescent="0.35">
      <c r="B23" s="47" t="s">
        <v>44</v>
      </c>
      <c r="C23" s="213"/>
      <c r="D23" s="193"/>
      <c r="E23" s="193">
        <f>IFERROR(C23/(C9+C13),0)</f>
        <v>0</v>
      </c>
      <c r="F23" s="46"/>
      <c r="G23" s="5"/>
      <c r="H23" s="5"/>
      <c r="I23" s="118">
        <v>1E-4</v>
      </c>
      <c r="J23" s="5" t="s">
        <v>122</v>
      </c>
      <c r="K23" s="5"/>
      <c r="L23" s="5"/>
      <c r="M23" s="5"/>
      <c r="N23" s="5"/>
      <c r="O23" s="47"/>
      <c r="P23" s="46"/>
      <c r="AB23" s="47" t="s">
        <v>44</v>
      </c>
      <c r="AC23" s="330">
        <f t="shared" si="0"/>
        <v>0</v>
      </c>
      <c r="AD23" s="193"/>
      <c r="AE23" s="193">
        <f>IFERROR(AC23/(AC9+AC13),0)</f>
        <v>0</v>
      </c>
      <c r="AF23" s="46"/>
      <c r="AG23" s="5"/>
      <c r="AH23" s="5"/>
      <c r="AI23" s="118">
        <f>I23</f>
        <v>1E-4</v>
      </c>
      <c r="AJ23" s="5" t="s">
        <v>122</v>
      </c>
      <c r="AK23" s="5"/>
      <c r="AL23" s="5"/>
      <c r="AM23" s="5"/>
      <c r="AN23" s="5"/>
      <c r="AO23" s="47"/>
      <c r="AP23" s="46"/>
      <c r="BB23" s="47" t="s">
        <v>44</v>
      </c>
      <c r="BC23" s="330">
        <f t="shared" si="14"/>
        <v>0</v>
      </c>
      <c r="BD23" s="193"/>
      <c r="BE23" s="193">
        <f>IFERROR(BC23/(BC9+BC13),0)</f>
        <v>0</v>
      </c>
      <c r="BF23" s="46"/>
      <c r="BG23" s="5"/>
      <c r="BH23" s="5"/>
      <c r="BI23" s="118">
        <f>AI23</f>
        <v>1E-4</v>
      </c>
      <c r="BJ23" s="5" t="s">
        <v>122</v>
      </c>
      <c r="BK23" s="5"/>
      <c r="BL23" s="5"/>
      <c r="BM23" s="5"/>
      <c r="BN23" s="5"/>
      <c r="BO23" s="47"/>
      <c r="BP23" s="46"/>
      <c r="CB23" s="47" t="s">
        <v>44</v>
      </c>
      <c r="CC23" s="330">
        <f t="shared" si="15"/>
        <v>0</v>
      </c>
      <c r="CD23" s="193"/>
      <c r="CE23" s="193">
        <f>IFERROR(CC23/(CC9+CC13),0)</f>
        <v>0</v>
      </c>
      <c r="CF23" s="46"/>
      <c r="CG23" s="5"/>
      <c r="CH23" s="5"/>
      <c r="CI23" s="118">
        <f>BI23</f>
        <v>1E-4</v>
      </c>
      <c r="CJ23" s="5" t="s">
        <v>122</v>
      </c>
      <c r="CK23" s="5"/>
      <c r="CL23" s="5"/>
      <c r="CM23" s="5"/>
      <c r="CN23" s="5"/>
      <c r="CO23" s="47"/>
      <c r="CP23" s="250">
        <v>44621</v>
      </c>
      <c r="CQ23">
        <v>31</v>
      </c>
    </row>
    <row r="24" spans="2:95" x14ac:dyDescent="0.35">
      <c r="B24" s="47" t="s">
        <v>123</v>
      </c>
      <c r="C24" s="213"/>
      <c r="D24" s="193"/>
      <c r="E24" s="193">
        <f>IFERROR(C24/(C10+C14),0)</f>
        <v>0</v>
      </c>
      <c r="F24" s="46"/>
      <c r="G24" s="5"/>
      <c r="H24" s="5"/>
      <c r="I24" s="118">
        <v>1E-4</v>
      </c>
      <c r="J24" s="13" t="s">
        <v>125</v>
      </c>
      <c r="K24" s="5"/>
      <c r="L24" s="5"/>
      <c r="M24" s="5"/>
      <c r="N24" s="5"/>
      <c r="O24" s="47"/>
      <c r="P24" s="46"/>
      <c r="AB24" s="47" t="s">
        <v>123</v>
      </c>
      <c r="AC24" s="330">
        <f t="shared" si="0"/>
        <v>0</v>
      </c>
      <c r="AD24" s="193"/>
      <c r="AE24" s="193">
        <f>IFERROR(AC24/(AC10+AC14),0)</f>
        <v>0</v>
      </c>
      <c r="AF24" s="46"/>
      <c r="AG24" s="5"/>
      <c r="AH24" s="5"/>
      <c r="AI24" s="118">
        <f t="shared" ref="AI24:AI26" si="16">I24</f>
        <v>1E-4</v>
      </c>
      <c r="AJ24" s="13" t="s">
        <v>125</v>
      </c>
      <c r="AK24" s="5"/>
      <c r="AL24" s="5"/>
      <c r="AM24" s="5"/>
      <c r="AN24" s="5"/>
      <c r="AO24" s="47"/>
      <c r="AP24" s="46"/>
      <c r="BB24" s="47" t="s">
        <v>123</v>
      </c>
      <c r="BC24" s="330">
        <f t="shared" si="14"/>
        <v>0</v>
      </c>
      <c r="BD24" s="193"/>
      <c r="BE24" s="193">
        <f>IFERROR(BC24/(BC10+BC14),0)</f>
        <v>0</v>
      </c>
      <c r="BF24" s="46"/>
      <c r="BG24" s="5"/>
      <c r="BH24" s="5"/>
      <c r="BI24" s="118">
        <f t="shared" ref="BI24:BI26" si="17">AI24</f>
        <v>1E-4</v>
      </c>
      <c r="BJ24" s="13" t="s">
        <v>125</v>
      </c>
      <c r="BK24" s="5"/>
      <c r="BL24" s="5"/>
      <c r="BM24" s="5"/>
      <c r="BN24" s="5"/>
      <c r="BO24" s="47"/>
      <c r="BP24" s="46"/>
      <c r="CB24" s="47" t="s">
        <v>123</v>
      </c>
      <c r="CC24" s="330">
        <f t="shared" si="15"/>
        <v>0</v>
      </c>
      <c r="CD24" s="193"/>
      <c r="CE24" s="193">
        <f>IFERROR(CC24/(CC10+CC14),0)</f>
        <v>0</v>
      </c>
      <c r="CF24" s="46"/>
      <c r="CG24" s="5"/>
      <c r="CH24" s="5"/>
      <c r="CI24" s="118">
        <f t="shared" ref="CI24:CI26" si="18">BI24</f>
        <v>1E-4</v>
      </c>
      <c r="CJ24" s="13" t="s">
        <v>125</v>
      </c>
      <c r="CK24" s="5"/>
      <c r="CL24" s="5"/>
      <c r="CM24" s="5"/>
      <c r="CN24" s="5"/>
      <c r="CO24" s="47"/>
      <c r="CP24" s="46"/>
    </row>
    <row r="25" spans="2:95" x14ac:dyDescent="0.35">
      <c r="B25" s="47" t="s">
        <v>124</v>
      </c>
      <c r="C25" s="213"/>
      <c r="D25" s="193"/>
      <c r="E25" s="193">
        <f>IFERROR(C25/C15,0)</f>
        <v>0</v>
      </c>
      <c r="F25" s="46"/>
      <c r="G25" s="5"/>
      <c r="H25" s="5"/>
      <c r="I25" s="118"/>
      <c r="J25" s="5" t="s">
        <v>126</v>
      </c>
      <c r="K25" s="5"/>
      <c r="L25" s="5"/>
      <c r="M25" s="5"/>
      <c r="N25" s="5"/>
      <c r="O25" s="47"/>
      <c r="P25" s="46"/>
      <c r="AB25" s="47" t="s">
        <v>124</v>
      </c>
      <c r="AC25" s="330">
        <f t="shared" si="0"/>
        <v>0</v>
      </c>
      <c r="AD25" s="193"/>
      <c r="AE25" s="193">
        <f>IFERROR(AC25/AC15,0)</f>
        <v>0</v>
      </c>
      <c r="AF25" s="46"/>
      <c r="AG25" s="5"/>
      <c r="AH25" s="5"/>
      <c r="AI25" s="118">
        <f t="shared" si="16"/>
        <v>0</v>
      </c>
      <c r="AJ25" s="5" t="s">
        <v>126</v>
      </c>
      <c r="AK25" s="5"/>
      <c r="AL25" s="5"/>
      <c r="AM25" s="5"/>
      <c r="AN25" s="5"/>
      <c r="AO25" s="47"/>
      <c r="AP25" s="46"/>
      <c r="BB25" s="47" t="s">
        <v>124</v>
      </c>
      <c r="BC25" s="330">
        <f t="shared" si="14"/>
        <v>0</v>
      </c>
      <c r="BD25" s="193"/>
      <c r="BE25" s="193">
        <f>IFERROR(BC25/BC15,0)</f>
        <v>0</v>
      </c>
      <c r="BF25" s="46"/>
      <c r="BG25" s="5"/>
      <c r="BH25" s="5"/>
      <c r="BI25" s="118">
        <f t="shared" si="17"/>
        <v>0</v>
      </c>
      <c r="BJ25" s="5" t="s">
        <v>126</v>
      </c>
      <c r="BK25" s="5"/>
      <c r="BL25" s="5"/>
      <c r="BM25" s="5"/>
      <c r="BN25" s="5"/>
      <c r="BO25" s="47"/>
      <c r="BP25" s="46"/>
      <c r="CB25" s="47" t="s">
        <v>124</v>
      </c>
      <c r="CC25" s="330">
        <f t="shared" si="15"/>
        <v>0</v>
      </c>
      <c r="CD25" s="193"/>
      <c r="CE25" s="193">
        <f>IFERROR(CC25/CC15,0)</f>
        <v>0</v>
      </c>
      <c r="CF25" s="46"/>
      <c r="CG25" s="5"/>
      <c r="CH25" s="5"/>
      <c r="CI25" s="118">
        <f t="shared" si="18"/>
        <v>0</v>
      </c>
      <c r="CJ25" s="5" t="s">
        <v>126</v>
      </c>
      <c r="CK25" s="5"/>
      <c r="CL25" s="5"/>
      <c r="CM25" s="5"/>
      <c r="CN25" s="5"/>
      <c r="CO25" s="47"/>
      <c r="CP25" s="46"/>
    </row>
    <row r="26" spans="2:95" x14ac:dyDescent="0.35">
      <c r="B26" s="47" t="s">
        <v>129</v>
      </c>
      <c r="C26" s="213"/>
      <c r="D26" s="193"/>
      <c r="E26" s="193">
        <f>IFERROR(C26/SUM(C9:C15),0)</f>
        <v>0</v>
      </c>
      <c r="F26" s="48"/>
      <c r="G26" s="5"/>
      <c r="H26" s="5"/>
      <c r="I26" s="118"/>
      <c r="J26" s="47" t="s">
        <v>131</v>
      </c>
      <c r="K26" s="5"/>
      <c r="L26" s="5"/>
      <c r="M26" s="5"/>
      <c r="N26" s="5"/>
      <c r="O26" s="47"/>
      <c r="P26" s="46"/>
      <c r="AB26" s="47" t="s">
        <v>129</v>
      </c>
      <c r="AC26" s="330">
        <f t="shared" si="0"/>
        <v>0</v>
      </c>
      <c r="AD26" s="193"/>
      <c r="AE26" s="193">
        <f>IFERROR(AC26/SUM(AC9:AC15),0)</f>
        <v>0</v>
      </c>
      <c r="AF26" s="48"/>
      <c r="AG26" s="5"/>
      <c r="AH26" s="5"/>
      <c r="AI26" s="118">
        <f t="shared" si="16"/>
        <v>0</v>
      </c>
      <c r="AJ26" s="47" t="s">
        <v>131</v>
      </c>
      <c r="AK26" s="5"/>
      <c r="AL26" s="5"/>
      <c r="AM26" s="5"/>
      <c r="AN26" s="5"/>
      <c r="AO26" s="47"/>
      <c r="AP26" s="46"/>
      <c r="BB26" s="47" t="s">
        <v>129</v>
      </c>
      <c r="BC26" s="330">
        <f t="shared" si="14"/>
        <v>0</v>
      </c>
      <c r="BD26" s="193"/>
      <c r="BE26" s="193">
        <f>IFERROR(BC26/SUM(BC9:BC15),0)</f>
        <v>0</v>
      </c>
      <c r="BF26" s="48"/>
      <c r="BG26" s="5"/>
      <c r="BH26" s="5"/>
      <c r="BI26" s="118">
        <f t="shared" si="17"/>
        <v>0</v>
      </c>
      <c r="BJ26" s="47" t="s">
        <v>131</v>
      </c>
      <c r="BK26" s="5"/>
      <c r="BL26" s="5"/>
      <c r="BM26" s="5"/>
      <c r="BN26" s="5"/>
      <c r="BO26" s="47"/>
      <c r="BP26" s="46"/>
      <c r="CB26" s="47" t="s">
        <v>129</v>
      </c>
      <c r="CC26" s="330">
        <f t="shared" si="15"/>
        <v>0</v>
      </c>
      <c r="CD26" s="193"/>
      <c r="CE26" s="193">
        <f>IFERROR(CC26/SUM(CC9:CC15),0)</f>
        <v>0</v>
      </c>
      <c r="CF26" s="48"/>
      <c r="CG26" s="5"/>
      <c r="CH26" s="5"/>
      <c r="CI26" s="118">
        <f t="shared" si="18"/>
        <v>0</v>
      </c>
      <c r="CJ26" s="47" t="s">
        <v>131</v>
      </c>
      <c r="CK26" s="5"/>
      <c r="CL26" s="5"/>
      <c r="CM26" s="5"/>
      <c r="CN26" s="5"/>
      <c r="CO26" s="47"/>
      <c r="CP26" s="46"/>
    </row>
    <row r="27" spans="2:95" x14ac:dyDescent="0.35">
      <c r="B27" s="47" t="s">
        <v>316</v>
      </c>
      <c r="C27" s="213"/>
      <c r="D27" s="219"/>
      <c r="E27" s="219"/>
      <c r="F27" s="225">
        <f>IFERROR(C27/(C9+C10+C11+C13+C14+C15),0)</f>
        <v>0</v>
      </c>
      <c r="G27" s="49"/>
      <c r="H27" s="51"/>
      <c r="I27" s="213"/>
      <c r="J27" s="49" t="s">
        <v>325</v>
      </c>
      <c r="K27" s="50"/>
      <c r="L27" s="50"/>
      <c r="M27" s="50"/>
      <c r="N27" s="50"/>
      <c r="O27" s="47"/>
      <c r="P27" s="46"/>
      <c r="AB27" s="47" t="s">
        <v>130</v>
      </c>
      <c r="AC27" s="330">
        <f t="shared" si="0"/>
        <v>0</v>
      </c>
      <c r="AD27" s="219"/>
      <c r="AE27" s="219"/>
      <c r="AF27" s="225">
        <f>IFERROR(AC27/(AC9+AC10+AC11+AC13+AC14+AC15),0)</f>
        <v>0</v>
      </c>
      <c r="AG27" s="49"/>
      <c r="AH27" s="51"/>
      <c r="AI27" s="213">
        <f>I27</f>
        <v>0</v>
      </c>
      <c r="AJ27" s="49" t="str">
        <f>J27</f>
        <v xml:space="preserve">   Other fixed operating costs per WEEK (excl. interest charges/loan repayments) €</v>
      </c>
      <c r="AK27" s="50"/>
      <c r="AL27" s="50"/>
      <c r="AM27" s="50"/>
      <c r="AN27" s="50"/>
      <c r="AO27" s="47"/>
      <c r="AP27" s="46"/>
      <c r="BB27" s="47" t="s">
        <v>130</v>
      </c>
      <c r="BC27" s="330">
        <f t="shared" si="14"/>
        <v>0</v>
      </c>
      <c r="BD27" s="219"/>
      <c r="BE27" s="219"/>
      <c r="BF27" s="225">
        <f>IFERROR(BC27/(BC9+BC10+BC11+BC13+BC14+BC15),0)</f>
        <v>0</v>
      </c>
      <c r="BG27" s="49"/>
      <c r="BH27" s="51"/>
      <c r="BI27" s="213">
        <f>AI27</f>
        <v>0</v>
      </c>
      <c r="BJ27" s="49" t="str">
        <f>AJ27</f>
        <v xml:space="preserve">   Other fixed operating costs per WEEK (excl. interest charges/loan repayments) €</v>
      </c>
      <c r="BK27" s="50"/>
      <c r="BL27" s="50"/>
      <c r="BM27" s="50"/>
      <c r="BN27" s="50"/>
      <c r="BO27" s="47"/>
      <c r="BP27" s="46"/>
      <c r="CB27" s="47" t="s">
        <v>130</v>
      </c>
      <c r="CC27" s="330">
        <f t="shared" si="15"/>
        <v>0</v>
      </c>
      <c r="CD27" s="219"/>
      <c r="CE27" s="219"/>
      <c r="CF27" s="225">
        <f>IFERROR(CC27/(CC9+CC10+CC11+CC13+CC14+CC15),0)</f>
        <v>0</v>
      </c>
      <c r="CG27" s="49"/>
      <c r="CH27" s="51"/>
      <c r="CI27" s="213">
        <f>BI27</f>
        <v>0</v>
      </c>
      <c r="CJ27" s="49" t="str">
        <f>BJ27</f>
        <v xml:space="preserve">   Other fixed operating costs per WEEK (excl. interest charges/loan repayments) €</v>
      </c>
      <c r="CK27" s="50"/>
      <c r="CL27" s="50"/>
      <c r="CM27" s="50"/>
      <c r="CN27" s="50"/>
      <c r="CO27" s="47"/>
      <c r="CP27" s="46"/>
    </row>
    <row r="28" spans="2:95" x14ac:dyDescent="0.35">
      <c r="B28" s="47"/>
      <c r="C28" s="93"/>
      <c r="D28" s="193"/>
      <c r="E28" s="193"/>
      <c r="F28" s="5"/>
      <c r="G28" s="5"/>
      <c r="H28" s="5"/>
      <c r="I28" s="5"/>
      <c r="J28" s="5"/>
      <c r="K28" s="5"/>
      <c r="L28" s="5"/>
      <c r="M28" s="5"/>
      <c r="N28" s="5"/>
      <c r="O28" s="47"/>
      <c r="P28" s="46"/>
      <c r="AB28" s="47"/>
      <c r="AC28" s="332"/>
      <c r="AD28" s="193"/>
      <c r="AE28" s="193"/>
      <c r="AF28" s="5"/>
      <c r="AG28" s="5"/>
      <c r="AH28" s="5"/>
      <c r="AI28" s="5"/>
      <c r="AJ28" s="5"/>
      <c r="AK28" s="5"/>
      <c r="AL28" s="5"/>
      <c r="AM28" s="5"/>
      <c r="AN28" s="5"/>
      <c r="AO28" s="47"/>
      <c r="AP28" s="46"/>
      <c r="BB28" s="47"/>
      <c r="BC28" s="93"/>
      <c r="BD28" s="193"/>
      <c r="BE28" s="193"/>
      <c r="BF28" s="5"/>
      <c r="BG28" s="5"/>
      <c r="BH28" s="5"/>
      <c r="BI28" s="5"/>
      <c r="BJ28" s="5"/>
      <c r="BK28" s="5"/>
      <c r="BL28" s="5"/>
      <c r="BM28" s="5"/>
      <c r="BN28" s="5"/>
      <c r="BO28" s="47"/>
      <c r="BP28" s="46"/>
      <c r="CB28" s="47"/>
      <c r="CC28" s="93"/>
      <c r="CD28" s="193"/>
      <c r="CE28" s="193"/>
      <c r="CF28" s="5"/>
      <c r="CG28" s="5"/>
      <c r="CH28" s="5"/>
      <c r="CI28" s="5"/>
      <c r="CJ28" s="5"/>
      <c r="CK28" s="5"/>
      <c r="CL28" s="5"/>
      <c r="CM28" s="5"/>
      <c r="CN28" s="5"/>
      <c r="CO28" s="47"/>
      <c r="CP28" s="46"/>
    </row>
    <row r="29" spans="2:95" ht="18.5" x14ac:dyDescent="0.45">
      <c r="B29" s="194" t="s">
        <v>119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7"/>
      <c r="P29" s="46"/>
      <c r="AB29" s="194" t="s">
        <v>119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47"/>
      <c r="AP29" s="46"/>
      <c r="BB29" s="194" t="s">
        <v>119</v>
      </c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47"/>
      <c r="BP29" s="46"/>
      <c r="CB29" s="194" t="s">
        <v>119</v>
      </c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47"/>
      <c r="CP29" s="46"/>
    </row>
    <row r="30" spans="2:95" ht="18.5" x14ac:dyDescent="0.45">
      <c r="B30" s="151" t="s">
        <v>82</v>
      </c>
      <c r="C30" s="158">
        <f>C3</f>
        <v>44013</v>
      </c>
      <c r="D30" s="112" t="str">
        <f>H5</f>
        <v>Week 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47"/>
      <c r="P30" s="46"/>
      <c r="AB30" s="151" t="s">
        <v>82</v>
      </c>
      <c r="AC30" s="158">
        <f>C30</f>
        <v>44013</v>
      </c>
      <c r="AD30" s="112" t="str">
        <f>AH5</f>
        <v>Week 2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47"/>
      <c r="AP30" s="46"/>
      <c r="BB30" s="151" t="s">
        <v>82</v>
      </c>
      <c r="BC30" s="158">
        <f>AC30</f>
        <v>44013</v>
      </c>
      <c r="BD30" s="112" t="str">
        <f>BH5</f>
        <v>Week 3</v>
      </c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47"/>
      <c r="BP30" s="46"/>
      <c r="CB30" s="151" t="s">
        <v>82</v>
      </c>
      <c r="CC30" s="158">
        <f>BC30</f>
        <v>44013</v>
      </c>
      <c r="CD30" s="112" t="str">
        <f>CH5</f>
        <v>Week 4</v>
      </c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47"/>
      <c r="CP30" s="46"/>
    </row>
    <row r="31" spans="2:95" ht="30" customHeight="1" x14ac:dyDescent="0.35">
      <c r="B31" s="132" t="s">
        <v>138</v>
      </c>
      <c r="C31" s="5"/>
      <c r="D31" s="14" t="s">
        <v>18</v>
      </c>
      <c r="E31" s="14" t="s">
        <v>19</v>
      </c>
      <c r="F31" s="14" t="s">
        <v>20</v>
      </c>
      <c r="G31" s="14" t="s">
        <v>21</v>
      </c>
      <c r="H31" s="14" t="s">
        <v>22</v>
      </c>
      <c r="I31" s="14" t="s">
        <v>23</v>
      </c>
      <c r="J31" s="14" t="s">
        <v>24</v>
      </c>
      <c r="K31" s="5"/>
      <c r="L31" s="14" t="s">
        <v>49</v>
      </c>
      <c r="M31" s="5"/>
      <c r="N31" s="5"/>
      <c r="O31" s="47"/>
      <c r="P31" s="46"/>
      <c r="AB31" s="132" t="s">
        <v>138</v>
      </c>
      <c r="AC31" s="5"/>
      <c r="AD31" s="14" t="s">
        <v>18</v>
      </c>
      <c r="AE31" s="14" t="s">
        <v>19</v>
      </c>
      <c r="AF31" s="14" t="s">
        <v>20</v>
      </c>
      <c r="AG31" s="14" t="s">
        <v>21</v>
      </c>
      <c r="AH31" s="14" t="s">
        <v>22</v>
      </c>
      <c r="AI31" s="14" t="s">
        <v>23</v>
      </c>
      <c r="AJ31" s="14" t="s">
        <v>24</v>
      </c>
      <c r="AK31" s="5"/>
      <c r="AL31" s="14" t="s">
        <v>49</v>
      </c>
      <c r="AM31" s="5"/>
      <c r="AN31" s="5"/>
      <c r="AO31" s="47"/>
      <c r="AP31" s="46"/>
      <c r="BB31" s="132" t="s">
        <v>138</v>
      </c>
      <c r="BC31" s="5"/>
      <c r="BD31" s="14" t="s">
        <v>18</v>
      </c>
      <c r="BE31" s="14" t="s">
        <v>19</v>
      </c>
      <c r="BF31" s="14" t="s">
        <v>20</v>
      </c>
      <c r="BG31" s="14" t="s">
        <v>21</v>
      </c>
      <c r="BH31" s="14" t="s">
        <v>22</v>
      </c>
      <c r="BI31" s="14" t="s">
        <v>23</v>
      </c>
      <c r="BJ31" s="14" t="s">
        <v>24</v>
      </c>
      <c r="BK31" s="5"/>
      <c r="BL31" s="14" t="s">
        <v>49</v>
      </c>
      <c r="BM31" s="5"/>
      <c r="BN31" s="5"/>
      <c r="BO31" s="47"/>
      <c r="BP31" s="46"/>
      <c r="CB31" s="132" t="s">
        <v>138</v>
      </c>
      <c r="CC31" s="5"/>
      <c r="CD31" s="14" t="s">
        <v>18</v>
      </c>
      <c r="CE31" s="14" t="s">
        <v>19</v>
      </c>
      <c r="CF31" s="14" t="s">
        <v>20</v>
      </c>
      <c r="CG31" s="14" t="s">
        <v>21</v>
      </c>
      <c r="CH31" s="14" t="s">
        <v>22</v>
      </c>
      <c r="CI31" s="14" t="s">
        <v>23</v>
      </c>
      <c r="CJ31" s="14" t="s">
        <v>24</v>
      </c>
      <c r="CK31" s="5"/>
      <c r="CL31" s="14" t="str">
        <f>CH5</f>
        <v>Week 4</v>
      </c>
      <c r="CM31" s="5"/>
      <c r="CN31" s="5"/>
      <c r="CO31" s="47"/>
      <c r="CP31" s="46"/>
    </row>
    <row r="32" spans="2:95" x14ac:dyDescent="0.35">
      <c r="B32" s="4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7"/>
      <c r="P32" s="46"/>
      <c r="AB32" s="47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47"/>
      <c r="AP32" s="46"/>
      <c r="BB32" s="47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47"/>
      <c r="BP32" s="46"/>
      <c r="CB32" s="47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47"/>
      <c r="CP32" s="46"/>
    </row>
    <row r="33" spans="2:111" x14ac:dyDescent="0.35">
      <c r="B33" s="82" t="s">
        <v>133</v>
      </c>
      <c r="C33" s="5" t="s">
        <v>28</v>
      </c>
      <c r="D33" s="141"/>
      <c r="E33" s="141"/>
      <c r="F33" s="141"/>
      <c r="G33" s="141"/>
      <c r="H33" s="141"/>
      <c r="I33" s="141"/>
      <c r="J33" s="141"/>
      <c r="K33" s="5"/>
      <c r="L33" s="16">
        <f>SUM(D33:J33)</f>
        <v>0</v>
      </c>
      <c r="M33" s="5"/>
      <c r="N33" s="5"/>
      <c r="O33" s="47"/>
      <c r="P33" s="46"/>
      <c r="AB33" s="82" t="s">
        <v>133</v>
      </c>
      <c r="AC33" s="5" t="s">
        <v>28</v>
      </c>
      <c r="AD33" s="141"/>
      <c r="AE33" s="141"/>
      <c r="AF33" s="141"/>
      <c r="AG33" s="141"/>
      <c r="AH33" s="141"/>
      <c r="AI33" s="141"/>
      <c r="AJ33" s="141"/>
      <c r="AK33" s="5"/>
      <c r="AL33" s="16">
        <f>SUM(AD33:AJ33)</f>
        <v>0</v>
      </c>
      <c r="AM33" s="5"/>
      <c r="AN33" s="5"/>
      <c r="AO33" s="47"/>
      <c r="AP33" s="46"/>
      <c r="BB33" s="82" t="s">
        <v>133</v>
      </c>
      <c r="BC33" s="5" t="s">
        <v>28</v>
      </c>
      <c r="BD33" s="141"/>
      <c r="BE33" s="141"/>
      <c r="BF33" s="141"/>
      <c r="BG33" s="141"/>
      <c r="BH33" s="141"/>
      <c r="BI33" s="141"/>
      <c r="BJ33" s="141"/>
      <c r="BK33" s="5"/>
      <c r="BL33" s="16">
        <f>SUM(BD33:BJ33)</f>
        <v>0</v>
      </c>
      <c r="BM33" s="5"/>
      <c r="BN33" s="5"/>
      <c r="BO33" s="47"/>
      <c r="BP33" s="46"/>
      <c r="CB33" s="82" t="s">
        <v>133</v>
      </c>
      <c r="CC33" s="5" t="s">
        <v>28</v>
      </c>
      <c r="CD33" s="141"/>
      <c r="CE33" s="141"/>
      <c r="CF33" s="141"/>
      <c r="CG33" s="141"/>
      <c r="CH33" s="141"/>
      <c r="CI33" s="141"/>
      <c r="CJ33" s="141"/>
      <c r="CK33" s="5"/>
      <c r="CL33" s="16">
        <f>SUM(CD33:CJ33)</f>
        <v>0</v>
      </c>
      <c r="CM33" s="5"/>
      <c r="CN33" s="5"/>
      <c r="CO33" s="47"/>
      <c r="CP33" s="46"/>
    </row>
    <row r="34" spans="2:111" x14ac:dyDescent="0.35">
      <c r="B34" s="47" t="s">
        <v>134</v>
      </c>
      <c r="C34" s="5" t="s">
        <v>136</v>
      </c>
      <c r="D34" s="142"/>
      <c r="E34" s="142"/>
      <c r="F34" s="142"/>
      <c r="G34" s="142"/>
      <c r="H34" s="142"/>
      <c r="I34" s="142"/>
      <c r="J34" s="142"/>
      <c r="K34" s="5"/>
      <c r="L34" s="16">
        <f t="shared" ref="L34:L37" si="19">SUM(D34:J34)</f>
        <v>0</v>
      </c>
      <c r="M34" s="5"/>
      <c r="N34" s="5"/>
      <c r="O34" s="47"/>
      <c r="P34" s="46"/>
      <c r="AB34" s="47" t="s">
        <v>134</v>
      </c>
      <c r="AC34" s="5" t="s">
        <v>136</v>
      </c>
      <c r="AD34" s="142"/>
      <c r="AE34" s="142"/>
      <c r="AF34" s="142"/>
      <c r="AG34" s="142"/>
      <c r="AH34" s="142"/>
      <c r="AI34" s="142"/>
      <c r="AJ34" s="142"/>
      <c r="AK34" s="5"/>
      <c r="AL34" s="16">
        <f t="shared" ref="AL34:AL35" si="20">SUM(AD34:AJ34)</f>
        <v>0</v>
      </c>
      <c r="AM34" s="5"/>
      <c r="AN34" s="5"/>
      <c r="AO34" s="47"/>
      <c r="AP34" s="46"/>
      <c r="BB34" s="47" t="s">
        <v>134</v>
      </c>
      <c r="BC34" s="5" t="s">
        <v>136</v>
      </c>
      <c r="BD34" s="142"/>
      <c r="BE34" s="142"/>
      <c r="BF34" s="142"/>
      <c r="BG34" s="142"/>
      <c r="BH34" s="142"/>
      <c r="BI34" s="142"/>
      <c r="BJ34" s="142"/>
      <c r="BK34" s="5"/>
      <c r="BL34" s="16">
        <f t="shared" ref="BL34:BL35" si="21">SUM(BD34:BJ34)</f>
        <v>0</v>
      </c>
      <c r="BM34" s="5"/>
      <c r="BN34" s="5"/>
      <c r="BO34" s="47"/>
      <c r="BP34" s="46"/>
      <c r="CB34" s="47" t="s">
        <v>134</v>
      </c>
      <c r="CC34" s="5" t="s">
        <v>136</v>
      </c>
      <c r="CD34" s="142"/>
      <c r="CE34" s="142"/>
      <c r="CF34" s="142"/>
      <c r="CG34" s="142"/>
      <c r="CH34" s="142"/>
      <c r="CI34" s="142"/>
      <c r="CJ34" s="142"/>
      <c r="CK34" s="5"/>
      <c r="CL34" s="16">
        <f t="shared" ref="CL34:CL35" si="22">SUM(CD34:CJ34)</f>
        <v>0</v>
      </c>
      <c r="CM34" s="5"/>
      <c r="CN34" s="5"/>
      <c r="CO34" s="47"/>
      <c r="CP34" s="46"/>
    </row>
    <row r="35" spans="2:111" x14ac:dyDescent="0.35">
      <c r="B35" s="47" t="s">
        <v>143</v>
      </c>
      <c r="C35" s="5" t="s">
        <v>137</v>
      </c>
      <c r="D35" s="142"/>
      <c r="E35" s="142"/>
      <c r="F35" s="142"/>
      <c r="G35" s="142"/>
      <c r="H35" s="142"/>
      <c r="I35" s="142"/>
      <c r="J35" s="142"/>
      <c r="K35" s="5"/>
      <c r="L35" s="16">
        <f t="shared" si="19"/>
        <v>0</v>
      </c>
      <c r="M35" s="5"/>
      <c r="N35" s="5"/>
      <c r="O35" s="47"/>
      <c r="P35" s="46"/>
      <c r="AB35" s="47" t="s">
        <v>143</v>
      </c>
      <c r="AC35" s="5" t="s">
        <v>137</v>
      </c>
      <c r="AD35" s="142"/>
      <c r="AE35" s="142"/>
      <c r="AF35" s="142"/>
      <c r="AG35" s="142"/>
      <c r="AH35" s="142"/>
      <c r="AI35" s="142"/>
      <c r="AJ35" s="142"/>
      <c r="AK35" s="5"/>
      <c r="AL35" s="16">
        <f t="shared" si="20"/>
        <v>0</v>
      </c>
      <c r="AM35" s="5"/>
      <c r="AN35" s="5"/>
      <c r="AO35" s="47"/>
      <c r="AP35" s="46"/>
      <c r="BB35" s="47" t="s">
        <v>143</v>
      </c>
      <c r="BC35" s="5" t="s">
        <v>137</v>
      </c>
      <c r="BD35" s="142"/>
      <c r="BE35" s="142"/>
      <c r="BF35" s="142"/>
      <c r="BG35" s="142"/>
      <c r="BH35" s="142"/>
      <c r="BI35" s="142"/>
      <c r="BJ35" s="142"/>
      <c r="BK35" s="5"/>
      <c r="BL35" s="16">
        <f t="shared" si="21"/>
        <v>0</v>
      </c>
      <c r="BM35" s="5"/>
      <c r="BN35" s="5"/>
      <c r="BO35" s="47"/>
      <c r="BP35" s="46"/>
      <c r="CB35" s="47" t="s">
        <v>143</v>
      </c>
      <c r="CC35" s="5" t="s">
        <v>137</v>
      </c>
      <c r="CD35" s="142"/>
      <c r="CE35" s="142"/>
      <c r="CF35" s="142"/>
      <c r="CG35" s="142"/>
      <c r="CH35" s="142"/>
      <c r="CI35" s="142"/>
      <c r="CJ35" s="142"/>
      <c r="CK35" s="5"/>
      <c r="CL35" s="16">
        <f t="shared" si="22"/>
        <v>0</v>
      </c>
      <c r="CM35" s="5"/>
      <c r="CN35" s="5"/>
      <c r="CO35" s="47"/>
      <c r="CP35" s="46"/>
    </row>
    <row r="36" spans="2:111" x14ac:dyDescent="0.35">
      <c r="B36" s="47"/>
      <c r="C36" s="5"/>
      <c r="D36" s="173"/>
      <c r="E36" s="173"/>
      <c r="F36" s="173"/>
      <c r="G36" s="173"/>
      <c r="H36" s="173"/>
      <c r="I36" s="173"/>
      <c r="J36" s="173"/>
      <c r="K36" s="5"/>
      <c r="L36" s="16"/>
      <c r="M36" s="5"/>
      <c r="N36" s="5"/>
      <c r="O36" s="47"/>
      <c r="P36" s="46"/>
      <c r="AB36" s="47"/>
      <c r="AC36" s="5"/>
      <c r="AD36" s="173"/>
      <c r="AE36" s="173"/>
      <c r="AF36" s="173"/>
      <c r="AG36" s="173"/>
      <c r="AH36" s="173"/>
      <c r="AI36" s="173"/>
      <c r="AJ36" s="173"/>
      <c r="AK36" s="5"/>
      <c r="AL36" s="16"/>
      <c r="AM36" s="5"/>
      <c r="AN36" s="5"/>
      <c r="AO36" s="47"/>
      <c r="AP36" s="46"/>
      <c r="BB36" s="47"/>
      <c r="BC36" s="5"/>
      <c r="BD36" s="173"/>
      <c r="BE36" s="173"/>
      <c r="BF36" s="173"/>
      <c r="BG36" s="173"/>
      <c r="BH36" s="173"/>
      <c r="BI36" s="173"/>
      <c r="BJ36" s="173"/>
      <c r="BK36" s="5"/>
      <c r="BL36" s="16"/>
      <c r="BM36" s="5"/>
      <c r="BN36" s="5"/>
      <c r="BO36" s="47"/>
      <c r="BP36" s="46"/>
      <c r="CB36" s="47"/>
      <c r="CC36" s="5"/>
      <c r="CD36" s="173"/>
      <c r="CE36" s="173"/>
      <c r="CF36" s="173"/>
      <c r="CG36" s="173"/>
      <c r="CH36" s="173"/>
      <c r="CI36" s="173"/>
      <c r="CJ36" s="173"/>
      <c r="CK36" s="5"/>
      <c r="CL36" s="16"/>
      <c r="CM36" s="5"/>
      <c r="CN36" s="5"/>
      <c r="CO36" s="47"/>
      <c r="CP36" s="46"/>
    </row>
    <row r="37" spans="2:111" x14ac:dyDescent="0.35">
      <c r="B37" s="168" t="s">
        <v>135</v>
      </c>
      <c r="C37" s="13" t="s">
        <v>11</v>
      </c>
      <c r="D37" s="174"/>
      <c r="E37" s="174"/>
      <c r="F37" s="174"/>
      <c r="G37" s="174"/>
      <c r="H37" s="174"/>
      <c r="I37" s="174"/>
      <c r="J37" s="174"/>
      <c r="K37" s="5"/>
      <c r="L37" s="218">
        <f t="shared" si="19"/>
        <v>0</v>
      </c>
      <c r="M37" s="5"/>
      <c r="N37" s="5"/>
      <c r="O37" s="47"/>
      <c r="P37" s="46"/>
      <c r="AB37" s="168" t="s">
        <v>135</v>
      </c>
      <c r="AC37" s="13" t="s">
        <v>11</v>
      </c>
      <c r="AD37" s="174">
        <v>0.01</v>
      </c>
      <c r="AE37" s="174">
        <v>0.01</v>
      </c>
      <c r="AF37" s="174">
        <v>0.01</v>
      </c>
      <c r="AG37" s="174">
        <v>0.01</v>
      </c>
      <c r="AH37" s="174">
        <v>0.01</v>
      </c>
      <c r="AI37" s="174">
        <v>0.01</v>
      </c>
      <c r="AJ37" s="174">
        <v>0.01</v>
      </c>
      <c r="AK37" s="5"/>
      <c r="AL37" s="218">
        <f t="shared" ref="AL37" si="23">SUM(AD37:AJ37)</f>
        <v>7.0000000000000007E-2</v>
      </c>
      <c r="AM37" s="5"/>
      <c r="AN37" s="5"/>
      <c r="AO37" s="47"/>
      <c r="AP37" s="46"/>
      <c r="BB37" s="168" t="s">
        <v>135</v>
      </c>
      <c r="BC37" s="13" t="s">
        <v>11</v>
      </c>
      <c r="BD37" s="174">
        <v>0.01</v>
      </c>
      <c r="BE37" s="174">
        <v>0.01</v>
      </c>
      <c r="BF37" s="174">
        <v>0.01</v>
      </c>
      <c r="BG37" s="174">
        <v>0.01</v>
      </c>
      <c r="BH37" s="174">
        <v>0.01</v>
      </c>
      <c r="BI37" s="174">
        <v>0.01</v>
      </c>
      <c r="BJ37" s="174">
        <v>0.01</v>
      </c>
      <c r="BK37" s="5"/>
      <c r="BL37" s="218">
        <f t="shared" ref="BL37" si="24">SUM(BD37:BJ37)</f>
        <v>7.0000000000000007E-2</v>
      </c>
      <c r="BM37" s="5"/>
      <c r="BN37" s="5"/>
      <c r="BO37" s="47"/>
      <c r="BP37" s="46"/>
      <c r="CB37" s="168" t="s">
        <v>135</v>
      </c>
      <c r="CC37" s="13" t="s">
        <v>11</v>
      </c>
      <c r="CD37" s="174">
        <v>0.01</v>
      </c>
      <c r="CE37" s="174">
        <v>0.01</v>
      </c>
      <c r="CF37" s="174">
        <v>0.01</v>
      </c>
      <c r="CG37" s="174">
        <v>0.01</v>
      </c>
      <c r="CH37" s="174">
        <v>0.01</v>
      </c>
      <c r="CI37" s="174">
        <v>0.01</v>
      </c>
      <c r="CJ37" s="174">
        <v>0.01</v>
      </c>
      <c r="CK37" s="5"/>
      <c r="CL37" s="218">
        <f t="shared" ref="CL37" si="25">SUM(CD37:CJ37)</f>
        <v>7.0000000000000007E-2</v>
      </c>
      <c r="CM37" s="5"/>
      <c r="CN37" s="5"/>
      <c r="CO37" s="47"/>
      <c r="CP37" s="46"/>
    </row>
    <row r="38" spans="2:111" x14ac:dyDescent="0.35">
      <c r="B38" s="49"/>
      <c r="C38" s="50"/>
      <c r="D38" s="160"/>
      <c r="E38" s="160"/>
      <c r="F38" s="160"/>
      <c r="G38" s="160"/>
      <c r="H38" s="160"/>
      <c r="I38" s="160"/>
      <c r="J38" s="160"/>
      <c r="K38" s="50"/>
      <c r="L38" s="50"/>
      <c r="M38" s="50"/>
      <c r="N38" s="50"/>
      <c r="O38" s="47"/>
      <c r="P38" s="46"/>
      <c r="AB38" s="49"/>
      <c r="AC38" s="50"/>
      <c r="AD38" s="160"/>
      <c r="AE38" s="160"/>
      <c r="AF38" s="160"/>
      <c r="AG38" s="160"/>
      <c r="AH38" s="160"/>
      <c r="AI38" s="160"/>
      <c r="AJ38" s="160"/>
      <c r="AK38" s="50"/>
      <c r="AL38" s="50"/>
      <c r="AM38" s="50"/>
      <c r="AN38" s="50"/>
      <c r="AO38" s="47"/>
      <c r="AP38" s="46"/>
      <c r="BB38" s="49"/>
      <c r="BC38" s="50"/>
      <c r="BD38" s="160"/>
      <c r="BE38" s="160"/>
      <c r="BF38" s="160"/>
      <c r="BG38" s="160"/>
      <c r="BH38" s="160"/>
      <c r="BI38" s="160"/>
      <c r="BJ38" s="160"/>
      <c r="BK38" s="50"/>
      <c r="BL38" s="50"/>
      <c r="BM38" s="50"/>
      <c r="BN38" s="50"/>
      <c r="BO38" s="47"/>
      <c r="BP38" s="46"/>
      <c r="CB38" s="49"/>
      <c r="CC38" s="50"/>
      <c r="CD38" s="160"/>
      <c r="CE38" s="160"/>
      <c r="CF38" s="160"/>
      <c r="CG38" s="160"/>
      <c r="CH38" s="160"/>
      <c r="CI38" s="160"/>
      <c r="CJ38" s="160"/>
      <c r="CK38" s="50"/>
      <c r="CL38" s="50"/>
      <c r="CM38" s="50"/>
      <c r="CN38" s="50"/>
      <c r="CO38" s="47"/>
      <c r="CP38" s="46"/>
    </row>
    <row r="39" spans="2:111" ht="15" thickBot="1" x14ac:dyDescent="0.4">
      <c r="B39" s="82"/>
      <c r="D39" s="35"/>
      <c r="E39" s="35"/>
      <c r="F39" s="35"/>
      <c r="G39" s="35"/>
      <c r="H39" s="35"/>
      <c r="I39" s="35"/>
      <c r="J39" s="35"/>
      <c r="O39" s="47"/>
      <c r="P39" s="46"/>
      <c r="AB39" s="82"/>
      <c r="AD39" s="35"/>
      <c r="AE39" s="35"/>
      <c r="AF39" s="35"/>
      <c r="AG39" s="35"/>
      <c r="AH39" s="35"/>
      <c r="AI39" s="35"/>
      <c r="AJ39" s="35"/>
      <c r="AO39" s="47"/>
      <c r="AP39" s="46"/>
      <c r="BB39" s="82"/>
      <c r="BD39" s="35"/>
      <c r="BE39" s="35"/>
      <c r="BF39" s="35"/>
      <c r="BG39" s="35"/>
      <c r="BH39" s="35"/>
      <c r="BI39" s="35"/>
      <c r="BJ39" s="35"/>
      <c r="BO39" s="47"/>
      <c r="BP39" s="46"/>
      <c r="CB39" s="82"/>
      <c r="CD39" s="35"/>
      <c r="CE39" s="35"/>
      <c r="CF39" s="35"/>
      <c r="CG39" s="35"/>
      <c r="CH39" s="35"/>
      <c r="CI39" s="35"/>
      <c r="CJ39" s="35"/>
      <c r="CO39" s="47"/>
      <c r="CP39" s="46"/>
      <c r="CQ39" s="42"/>
      <c r="CR39" s="42"/>
      <c r="CS39" s="129"/>
      <c r="CT39" s="129"/>
      <c r="CU39" s="129"/>
      <c r="CV39" s="129"/>
      <c r="CW39" s="42"/>
      <c r="CX39" s="42"/>
      <c r="CY39" s="42"/>
      <c r="CZ39" s="42"/>
      <c r="DA39" s="44"/>
      <c r="DC39" s="181"/>
      <c r="DD39" s="180"/>
      <c r="DE39" s="180"/>
      <c r="DF39" s="180"/>
      <c r="DG39" s="184"/>
    </row>
    <row r="40" spans="2:111" x14ac:dyDescent="0.35">
      <c r="B40" s="240" t="s">
        <v>41</v>
      </c>
      <c r="C40" s="52"/>
      <c r="D40" s="53" t="s">
        <v>18</v>
      </c>
      <c r="E40" s="53" t="s">
        <v>19</v>
      </c>
      <c r="F40" s="53" t="s">
        <v>20</v>
      </c>
      <c r="G40" s="53" t="s">
        <v>21</v>
      </c>
      <c r="H40" s="53" t="s">
        <v>22</v>
      </c>
      <c r="I40" s="53" t="s">
        <v>23</v>
      </c>
      <c r="J40" s="53" t="s">
        <v>24</v>
      </c>
      <c r="K40" s="52"/>
      <c r="L40" s="53" t="s">
        <v>1</v>
      </c>
      <c r="M40" s="54" t="s">
        <v>26</v>
      </c>
      <c r="N40" s="66" t="s">
        <v>47</v>
      </c>
      <c r="O40" s="47"/>
      <c r="P40" s="46"/>
      <c r="AB40" s="240" t="s">
        <v>41</v>
      </c>
      <c r="AC40" s="52"/>
      <c r="AD40" s="53" t="s">
        <v>18</v>
      </c>
      <c r="AE40" s="53" t="s">
        <v>19</v>
      </c>
      <c r="AF40" s="53" t="s">
        <v>20</v>
      </c>
      <c r="AG40" s="53" t="s">
        <v>21</v>
      </c>
      <c r="AH40" s="53" t="s">
        <v>22</v>
      </c>
      <c r="AI40" s="53" t="s">
        <v>23</v>
      </c>
      <c r="AJ40" s="53" t="s">
        <v>24</v>
      </c>
      <c r="AK40" s="52"/>
      <c r="AL40" s="53" t="s">
        <v>1</v>
      </c>
      <c r="AM40" s="54" t="s">
        <v>26</v>
      </c>
      <c r="AN40" s="66" t="s">
        <v>47</v>
      </c>
      <c r="AO40" s="47"/>
      <c r="AP40" s="46"/>
      <c r="BB40" s="240" t="s">
        <v>41</v>
      </c>
      <c r="BC40" s="52"/>
      <c r="BD40" s="53" t="s">
        <v>18</v>
      </c>
      <c r="BE40" s="53" t="s">
        <v>19</v>
      </c>
      <c r="BF40" s="53" t="s">
        <v>20</v>
      </c>
      <c r="BG40" s="53" t="s">
        <v>21</v>
      </c>
      <c r="BH40" s="53" t="s">
        <v>22</v>
      </c>
      <c r="BI40" s="53" t="s">
        <v>23</v>
      </c>
      <c r="BJ40" s="53" t="s">
        <v>24</v>
      </c>
      <c r="BK40" s="52"/>
      <c r="BL40" s="53" t="s">
        <v>1</v>
      </c>
      <c r="BM40" s="54" t="s">
        <v>26</v>
      </c>
      <c r="BN40" s="66" t="s">
        <v>47</v>
      </c>
      <c r="BO40" s="47"/>
      <c r="BP40" s="46"/>
      <c r="CB40" s="240" t="s">
        <v>41</v>
      </c>
      <c r="CC40" s="52"/>
      <c r="CD40" s="53" t="s">
        <v>18</v>
      </c>
      <c r="CE40" s="53" t="s">
        <v>19</v>
      </c>
      <c r="CF40" s="53" t="s">
        <v>20</v>
      </c>
      <c r="CG40" s="53" t="s">
        <v>21</v>
      </c>
      <c r="CH40" s="53" t="s">
        <v>22</v>
      </c>
      <c r="CI40" s="53" t="s">
        <v>23</v>
      </c>
      <c r="CJ40" s="53" t="s">
        <v>24</v>
      </c>
      <c r="CK40" s="52"/>
      <c r="CL40" s="53" t="s">
        <v>1</v>
      </c>
      <c r="CM40" s="54" t="s">
        <v>26</v>
      </c>
      <c r="CN40" s="66" t="s">
        <v>47</v>
      </c>
      <c r="CO40" s="47"/>
      <c r="CP40" s="46"/>
      <c r="CQ40" s="5"/>
      <c r="CR40" s="5"/>
      <c r="CS40" s="122"/>
      <c r="CT40" s="122"/>
      <c r="CU40" s="122"/>
      <c r="CV40" s="122"/>
      <c r="CW40" s="5"/>
      <c r="CX40" s="123" t="s">
        <v>77</v>
      </c>
      <c r="CY40" s="5"/>
      <c r="CZ40" s="134" t="s">
        <v>78</v>
      </c>
      <c r="DA40" s="46"/>
      <c r="DC40" s="187" t="s">
        <v>92</v>
      </c>
      <c r="DD40" s="117"/>
      <c r="DE40" s="188" t="s">
        <v>93</v>
      </c>
      <c r="DF40" s="117"/>
      <c r="DG40" s="185"/>
    </row>
    <row r="41" spans="2:111" x14ac:dyDescent="0.35">
      <c r="B41" s="203" t="s">
        <v>139</v>
      </c>
      <c r="C41" s="56"/>
      <c r="D41" s="57">
        <f>D58</f>
        <v>0</v>
      </c>
      <c r="E41" s="57">
        <f t="shared" ref="E41:J41" si="26">E58</f>
        <v>0</v>
      </c>
      <c r="F41" s="57">
        <f t="shared" si="26"/>
        <v>0</v>
      </c>
      <c r="G41" s="57">
        <f t="shared" si="26"/>
        <v>0</v>
      </c>
      <c r="H41" s="57">
        <f t="shared" si="26"/>
        <v>0</v>
      </c>
      <c r="I41" s="57">
        <f t="shared" si="26"/>
        <v>0</v>
      </c>
      <c r="J41" s="57">
        <f t="shared" si="26"/>
        <v>0</v>
      </c>
      <c r="K41" s="56"/>
      <c r="L41" s="57">
        <f>SUM(D41:K41)</f>
        <v>0</v>
      </c>
      <c r="M41" s="58"/>
      <c r="N41" s="26">
        <f>IFERROR(L41/(L$33),0)</f>
        <v>0</v>
      </c>
      <c r="O41" s="47"/>
      <c r="P41" s="46"/>
      <c r="AB41" s="203" t="s">
        <v>139</v>
      </c>
      <c r="AC41" s="56"/>
      <c r="AD41" s="57">
        <f>AD58</f>
        <v>0</v>
      </c>
      <c r="AE41" s="57">
        <f t="shared" ref="AE41:AJ41" si="27">AE58</f>
        <v>0</v>
      </c>
      <c r="AF41" s="57">
        <f t="shared" si="27"/>
        <v>0</v>
      </c>
      <c r="AG41" s="57">
        <f t="shared" si="27"/>
        <v>0</v>
      </c>
      <c r="AH41" s="57">
        <f t="shared" si="27"/>
        <v>0</v>
      </c>
      <c r="AI41" s="57">
        <f t="shared" si="27"/>
        <v>0</v>
      </c>
      <c r="AJ41" s="57">
        <f t="shared" si="27"/>
        <v>0</v>
      </c>
      <c r="AK41" s="56"/>
      <c r="AL41" s="57">
        <f>SUM(AD41:AK41)</f>
        <v>0</v>
      </c>
      <c r="AM41" s="58"/>
      <c r="AN41" s="26">
        <f>IFERROR(AL41/(AL$33),0)</f>
        <v>0</v>
      </c>
      <c r="AO41" s="47"/>
      <c r="AP41" s="46"/>
      <c r="BB41" s="203" t="s">
        <v>139</v>
      </c>
      <c r="BC41" s="56"/>
      <c r="BD41" s="57">
        <f>BD58</f>
        <v>0</v>
      </c>
      <c r="BE41" s="57">
        <f t="shared" ref="BE41:BJ41" si="28">BE58</f>
        <v>0</v>
      </c>
      <c r="BF41" s="57">
        <f t="shared" si="28"/>
        <v>0</v>
      </c>
      <c r="BG41" s="57">
        <f t="shared" si="28"/>
        <v>0</v>
      </c>
      <c r="BH41" s="57">
        <f t="shared" si="28"/>
        <v>0</v>
      </c>
      <c r="BI41" s="57">
        <f t="shared" si="28"/>
        <v>0</v>
      </c>
      <c r="BJ41" s="57">
        <f t="shared" si="28"/>
        <v>0</v>
      </c>
      <c r="BK41" s="56"/>
      <c r="BL41" s="57">
        <f>SUM(BD41:BK41)</f>
        <v>0</v>
      </c>
      <c r="BM41" s="58"/>
      <c r="BN41" s="26">
        <f>IFERROR(BL41/(BL$33),0)</f>
        <v>0</v>
      </c>
      <c r="BO41" s="47"/>
      <c r="BP41" s="46"/>
      <c r="CB41" s="203" t="s">
        <v>139</v>
      </c>
      <c r="CC41" s="56"/>
      <c r="CD41" s="57">
        <f>CD58</f>
        <v>0</v>
      </c>
      <c r="CE41" s="57">
        <f t="shared" ref="CE41:CJ41" si="29">CE58</f>
        <v>0</v>
      </c>
      <c r="CF41" s="57">
        <f t="shared" si="29"/>
        <v>0</v>
      </c>
      <c r="CG41" s="57">
        <f t="shared" si="29"/>
        <v>0</v>
      </c>
      <c r="CH41" s="57">
        <f t="shared" si="29"/>
        <v>0</v>
      </c>
      <c r="CI41" s="57">
        <f t="shared" si="29"/>
        <v>0</v>
      </c>
      <c r="CJ41" s="57">
        <f t="shared" si="29"/>
        <v>0</v>
      </c>
      <c r="CK41" s="56"/>
      <c r="CL41" s="57">
        <f>SUM(CD41:CK41)</f>
        <v>0</v>
      </c>
      <c r="CM41" s="58"/>
      <c r="CN41" s="26">
        <f>IFERROR(CL41/(CL$33),0)</f>
        <v>0</v>
      </c>
      <c r="CO41" s="47"/>
      <c r="CP41" s="46"/>
      <c r="CQ41" s="17">
        <f>C3</f>
        <v>44013</v>
      </c>
      <c r="CR41" s="5"/>
      <c r="CS41" s="122"/>
      <c r="CT41" s="122"/>
      <c r="CU41" s="122"/>
      <c r="CV41" s="122"/>
      <c r="CW41" s="5"/>
      <c r="CX41" s="123" t="s">
        <v>83</v>
      </c>
      <c r="CY41" s="5"/>
      <c r="CZ41" s="134" t="s">
        <v>79</v>
      </c>
      <c r="DA41" s="46"/>
      <c r="DC41" s="187" t="s">
        <v>89</v>
      </c>
      <c r="DD41" s="117"/>
      <c r="DE41" s="188" t="s">
        <v>94</v>
      </c>
      <c r="DF41" s="117"/>
      <c r="DG41" s="185"/>
    </row>
    <row r="42" spans="2:111" x14ac:dyDescent="0.35">
      <c r="B42" s="203" t="s">
        <v>140</v>
      </c>
      <c r="C42" s="56"/>
      <c r="D42" s="57">
        <f>D59</f>
        <v>0</v>
      </c>
      <c r="E42" s="57">
        <f t="shared" ref="E42:J42" si="30">E59</f>
        <v>0</v>
      </c>
      <c r="F42" s="57">
        <f t="shared" si="30"/>
        <v>0</v>
      </c>
      <c r="G42" s="57">
        <f t="shared" si="30"/>
        <v>0</v>
      </c>
      <c r="H42" s="57">
        <f t="shared" si="30"/>
        <v>0</v>
      </c>
      <c r="I42" s="57">
        <f t="shared" si="30"/>
        <v>0</v>
      </c>
      <c r="J42" s="57">
        <f t="shared" si="30"/>
        <v>0</v>
      </c>
      <c r="K42" s="56"/>
      <c r="L42" s="80">
        <f>SUM(D42:J42)</f>
        <v>0</v>
      </c>
      <c r="M42" s="58"/>
      <c r="N42" s="26">
        <f>IFERROR(L42/(L$33+L$34),0)</f>
        <v>0</v>
      </c>
      <c r="O42" s="47"/>
      <c r="P42" s="46"/>
      <c r="AB42" s="203" t="s">
        <v>140</v>
      </c>
      <c r="AC42" s="56"/>
      <c r="AD42" s="57">
        <f>AD59</f>
        <v>0</v>
      </c>
      <c r="AE42" s="57">
        <f t="shared" ref="AE42:AJ42" si="31">AE59</f>
        <v>0</v>
      </c>
      <c r="AF42" s="57">
        <f t="shared" si="31"/>
        <v>0</v>
      </c>
      <c r="AG42" s="57">
        <f t="shared" si="31"/>
        <v>0</v>
      </c>
      <c r="AH42" s="57">
        <f t="shared" si="31"/>
        <v>0</v>
      </c>
      <c r="AI42" s="57">
        <f t="shared" si="31"/>
        <v>0</v>
      </c>
      <c r="AJ42" s="57">
        <f t="shared" si="31"/>
        <v>0</v>
      </c>
      <c r="AK42" s="56"/>
      <c r="AL42" s="80">
        <f>SUM(AD42:AJ42)</f>
        <v>0</v>
      </c>
      <c r="AM42" s="58"/>
      <c r="AN42" s="26">
        <f>IFERROR(AL42/(AL$33+AL$34),0)</f>
        <v>0</v>
      </c>
      <c r="AO42" s="47"/>
      <c r="AP42" s="46"/>
      <c r="BB42" s="203" t="s">
        <v>140</v>
      </c>
      <c r="BC42" s="56"/>
      <c r="BD42" s="57">
        <f>BD59</f>
        <v>0</v>
      </c>
      <c r="BE42" s="57">
        <f t="shared" ref="BE42:BJ42" si="32">BE59</f>
        <v>0</v>
      </c>
      <c r="BF42" s="57">
        <f t="shared" si="32"/>
        <v>0</v>
      </c>
      <c r="BG42" s="57">
        <f t="shared" si="32"/>
        <v>0</v>
      </c>
      <c r="BH42" s="57">
        <f t="shared" si="32"/>
        <v>0</v>
      </c>
      <c r="BI42" s="57">
        <f t="shared" si="32"/>
        <v>0</v>
      </c>
      <c r="BJ42" s="57">
        <f t="shared" si="32"/>
        <v>0</v>
      </c>
      <c r="BK42" s="56"/>
      <c r="BL42" s="80">
        <f>SUM(BD42:BJ42)</f>
        <v>0</v>
      </c>
      <c r="BM42" s="58"/>
      <c r="BN42" s="26">
        <f>IFERROR(BL42/(BL$33+BL$34),0)</f>
        <v>0</v>
      </c>
      <c r="BO42" s="47"/>
      <c r="BP42" s="46"/>
      <c r="CB42" s="203" t="s">
        <v>140</v>
      </c>
      <c r="CC42" s="56"/>
      <c r="CD42" s="57">
        <f>CD59</f>
        <v>0</v>
      </c>
      <c r="CE42" s="57">
        <f t="shared" ref="CE42:CJ42" si="33">CE59</f>
        <v>0</v>
      </c>
      <c r="CF42" s="57">
        <f t="shared" si="33"/>
        <v>0</v>
      </c>
      <c r="CG42" s="57">
        <f t="shared" si="33"/>
        <v>0</v>
      </c>
      <c r="CH42" s="57">
        <f t="shared" si="33"/>
        <v>0</v>
      </c>
      <c r="CI42" s="57">
        <f t="shared" si="33"/>
        <v>0</v>
      </c>
      <c r="CJ42" s="57">
        <f t="shared" si="33"/>
        <v>0</v>
      </c>
      <c r="CK42" s="56"/>
      <c r="CL42" s="80">
        <f>SUM(CD42:CJ42)</f>
        <v>0</v>
      </c>
      <c r="CM42" s="58"/>
      <c r="CN42" s="26">
        <f>IFERROR(CL42/(CL$33+CL$34),0)</f>
        <v>0</v>
      </c>
      <c r="CO42" s="47"/>
      <c r="CP42" s="46"/>
      <c r="CQ42" s="5"/>
      <c r="CR42" s="5"/>
      <c r="CS42" s="122"/>
      <c r="CT42" s="122"/>
      <c r="CU42" s="122"/>
      <c r="CV42" s="122"/>
      <c r="CW42" s="5"/>
      <c r="CX42" s="166">
        <f>SUM(CS55:CV55)</f>
        <v>21</v>
      </c>
      <c r="CY42" s="5"/>
      <c r="CZ42" s="134" t="s">
        <v>80</v>
      </c>
      <c r="DA42" s="251">
        <f>C4</f>
        <v>31</v>
      </c>
      <c r="DC42" s="182"/>
      <c r="DD42" s="117"/>
      <c r="DE42" s="188" t="s">
        <v>95</v>
      </c>
      <c r="DF42" s="117"/>
      <c r="DG42" s="185"/>
    </row>
    <row r="43" spans="2:111" x14ac:dyDescent="0.35">
      <c r="B43" s="203" t="s">
        <v>142</v>
      </c>
      <c r="C43" s="56"/>
      <c r="D43" s="57">
        <f>IFERROR(D69,0)</f>
        <v>0</v>
      </c>
      <c r="E43" s="57">
        <f>IFERROR(E69,0)</f>
        <v>0</v>
      </c>
      <c r="F43" s="57">
        <f>IFERROR(F69,0)</f>
        <v>0</v>
      </c>
      <c r="G43" s="57">
        <f t="shared" ref="G43:J43" si="34">IFERROR(G69,0)</f>
        <v>0</v>
      </c>
      <c r="H43" s="57">
        <f t="shared" si="34"/>
        <v>0</v>
      </c>
      <c r="I43" s="57">
        <f t="shared" si="34"/>
        <v>0</v>
      </c>
      <c r="J43" s="57">
        <f t="shared" si="34"/>
        <v>0</v>
      </c>
      <c r="K43" s="56"/>
      <c r="L43" s="80">
        <f t="shared" ref="L43:L45" si="35">SUM(D43:J43)</f>
        <v>0</v>
      </c>
      <c r="M43" s="58"/>
      <c r="N43" s="26"/>
      <c r="O43" s="47"/>
      <c r="P43" s="46"/>
      <c r="AB43" s="203" t="s">
        <v>142</v>
      </c>
      <c r="AC43" s="56"/>
      <c r="AD43" s="57">
        <f>IFERROR(AD69,0)</f>
        <v>0.01</v>
      </c>
      <c r="AE43" s="57">
        <f t="shared" ref="AE43:AJ43" si="36">IFERROR(AE69,0)</f>
        <v>0.01</v>
      </c>
      <c r="AF43" s="57">
        <f t="shared" si="36"/>
        <v>0.01</v>
      </c>
      <c r="AG43" s="57">
        <f t="shared" si="36"/>
        <v>0.01</v>
      </c>
      <c r="AH43" s="57">
        <f t="shared" si="36"/>
        <v>0.01</v>
      </c>
      <c r="AI43" s="57">
        <f t="shared" si="36"/>
        <v>0.01</v>
      </c>
      <c r="AJ43" s="57">
        <f t="shared" si="36"/>
        <v>0.01</v>
      </c>
      <c r="AK43" s="56"/>
      <c r="AL43" s="80">
        <f t="shared" ref="AL43:AL45" si="37">SUM(AD43:AJ43)</f>
        <v>7.0000000000000007E-2</v>
      </c>
      <c r="AM43" s="58"/>
      <c r="AN43" s="26"/>
      <c r="AO43" s="47"/>
      <c r="AP43" s="46"/>
      <c r="BB43" s="203" t="s">
        <v>142</v>
      </c>
      <c r="BC43" s="56"/>
      <c r="BD43" s="57">
        <f>IFERROR(BD69,0)</f>
        <v>0.01</v>
      </c>
      <c r="BE43" s="57">
        <f t="shared" ref="BE43:BJ43" si="38">IFERROR(BE69,0)</f>
        <v>0.01</v>
      </c>
      <c r="BF43" s="57">
        <f t="shared" si="38"/>
        <v>0.01</v>
      </c>
      <c r="BG43" s="57">
        <f t="shared" si="38"/>
        <v>0.01</v>
      </c>
      <c r="BH43" s="57">
        <f t="shared" si="38"/>
        <v>0.01</v>
      </c>
      <c r="BI43" s="57">
        <f t="shared" si="38"/>
        <v>0.01</v>
      </c>
      <c r="BJ43" s="57">
        <f t="shared" si="38"/>
        <v>0.01</v>
      </c>
      <c r="BK43" s="56"/>
      <c r="BL43" s="80">
        <f t="shared" ref="BL43:BL45" si="39">SUM(BD43:BJ43)</f>
        <v>7.0000000000000007E-2</v>
      </c>
      <c r="BM43" s="58"/>
      <c r="BN43" s="26"/>
      <c r="BO43" s="47"/>
      <c r="BP43" s="46"/>
      <c r="CB43" s="203" t="s">
        <v>142</v>
      </c>
      <c r="CC43" s="56"/>
      <c r="CD43" s="57">
        <f>IFERROR(CD69,0)</f>
        <v>0.01</v>
      </c>
      <c r="CE43" s="57">
        <f t="shared" ref="CE43:CJ43" si="40">IFERROR(CE69,0)</f>
        <v>0.01</v>
      </c>
      <c r="CF43" s="57">
        <f t="shared" si="40"/>
        <v>0.01</v>
      </c>
      <c r="CG43" s="57">
        <f t="shared" si="40"/>
        <v>0.01</v>
      </c>
      <c r="CH43" s="57">
        <f t="shared" si="40"/>
        <v>0.01</v>
      </c>
      <c r="CI43" s="57">
        <f t="shared" si="40"/>
        <v>0.01</v>
      </c>
      <c r="CJ43" s="57">
        <f t="shared" si="40"/>
        <v>0.01</v>
      </c>
      <c r="CK43" s="56"/>
      <c r="CL43" s="80">
        <f t="shared" ref="CL43:CL45" si="41">SUM(CD43:CJ43)</f>
        <v>7.0000000000000007E-2</v>
      </c>
      <c r="CM43" s="58"/>
      <c r="CN43" s="26"/>
      <c r="CO43" s="47"/>
      <c r="CP43" s="46"/>
      <c r="CQ43" s="5"/>
      <c r="CR43" s="5"/>
      <c r="CS43" s="133" t="s">
        <v>66</v>
      </c>
      <c r="CT43" s="133" t="s">
        <v>71</v>
      </c>
      <c r="CU43" s="133" t="s">
        <v>75</v>
      </c>
      <c r="CV43" s="133" t="s">
        <v>76</v>
      </c>
      <c r="CW43" s="16"/>
      <c r="CX43" s="133" t="s">
        <v>1</v>
      </c>
      <c r="CY43" s="5"/>
      <c r="CZ43" s="124" t="s">
        <v>78</v>
      </c>
      <c r="DA43" s="46"/>
      <c r="DC43" s="182"/>
      <c r="DD43" s="117"/>
      <c r="DE43" s="117"/>
      <c r="DF43" s="117"/>
      <c r="DG43" s="185"/>
    </row>
    <row r="44" spans="2:111" x14ac:dyDescent="0.35">
      <c r="B44" s="203" t="s">
        <v>141</v>
      </c>
      <c r="C44" s="56"/>
      <c r="D44" s="57">
        <f>D77</f>
        <v>0</v>
      </c>
      <c r="E44" s="57">
        <f t="shared" ref="E44:J44" si="42">E77</f>
        <v>0</v>
      </c>
      <c r="F44" s="57">
        <f t="shared" si="42"/>
        <v>0</v>
      </c>
      <c r="G44" s="57">
        <f t="shared" si="42"/>
        <v>0</v>
      </c>
      <c r="H44" s="57">
        <f t="shared" si="42"/>
        <v>0</v>
      </c>
      <c r="I44" s="57">
        <f t="shared" si="42"/>
        <v>0</v>
      </c>
      <c r="J44" s="57">
        <f t="shared" si="42"/>
        <v>0</v>
      </c>
      <c r="K44" s="56"/>
      <c r="L44" s="80">
        <f t="shared" si="35"/>
        <v>0</v>
      </c>
      <c r="M44" s="58"/>
      <c r="N44" s="26">
        <f>IFERROR(L44/L34,0)</f>
        <v>0</v>
      </c>
      <c r="O44" s="47"/>
      <c r="P44" s="46"/>
      <c r="AB44" s="203" t="s">
        <v>141</v>
      </c>
      <c r="AC44" s="56"/>
      <c r="AD44" s="57">
        <f>AD77</f>
        <v>0</v>
      </c>
      <c r="AE44" s="57">
        <f t="shared" ref="AE44:AJ44" si="43">AE77</f>
        <v>0</v>
      </c>
      <c r="AF44" s="57">
        <f t="shared" si="43"/>
        <v>0</v>
      </c>
      <c r="AG44" s="57">
        <f t="shared" si="43"/>
        <v>0</v>
      </c>
      <c r="AH44" s="57">
        <f t="shared" si="43"/>
        <v>0</v>
      </c>
      <c r="AI44" s="57">
        <f t="shared" si="43"/>
        <v>0</v>
      </c>
      <c r="AJ44" s="57">
        <f t="shared" si="43"/>
        <v>0</v>
      </c>
      <c r="AK44" s="56"/>
      <c r="AL44" s="80">
        <f t="shared" si="37"/>
        <v>0</v>
      </c>
      <c r="AM44" s="58"/>
      <c r="AN44" s="26">
        <f>IFERROR(AL44/AL34,0)</f>
        <v>0</v>
      </c>
      <c r="AO44" s="47"/>
      <c r="AP44" s="46"/>
      <c r="BB44" s="203" t="s">
        <v>141</v>
      </c>
      <c r="BC44" s="56"/>
      <c r="BD44" s="57">
        <f>BD77</f>
        <v>0</v>
      </c>
      <c r="BE44" s="57">
        <f t="shared" ref="BE44:BJ44" si="44">BE77</f>
        <v>0</v>
      </c>
      <c r="BF44" s="57">
        <f t="shared" si="44"/>
        <v>0</v>
      </c>
      <c r="BG44" s="57">
        <f t="shared" si="44"/>
        <v>0</v>
      </c>
      <c r="BH44" s="57">
        <f t="shared" si="44"/>
        <v>0</v>
      </c>
      <c r="BI44" s="57">
        <f t="shared" si="44"/>
        <v>0</v>
      </c>
      <c r="BJ44" s="57">
        <f t="shared" si="44"/>
        <v>0</v>
      </c>
      <c r="BK44" s="56"/>
      <c r="BL44" s="80">
        <f t="shared" si="39"/>
        <v>0</v>
      </c>
      <c r="BM44" s="58"/>
      <c r="BN44" s="26">
        <f>IFERROR(BL44/BL34,0)</f>
        <v>0</v>
      </c>
      <c r="BO44" s="47"/>
      <c r="BP44" s="46"/>
      <c r="CB44" s="203" t="s">
        <v>141</v>
      </c>
      <c r="CC44" s="56"/>
      <c r="CD44" s="57">
        <f>CD77</f>
        <v>0</v>
      </c>
      <c r="CE44" s="57">
        <f t="shared" ref="CE44:CJ44" si="45">CE77</f>
        <v>0</v>
      </c>
      <c r="CF44" s="57">
        <f t="shared" si="45"/>
        <v>0</v>
      </c>
      <c r="CG44" s="57">
        <f t="shared" si="45"/>
        <v>0</v>
      </c>
      <c r="CH44" s="57">
        <f t="shared" si="45"/>
        <v>0</v>
      </c>
      <c r="CI44" s="57">
        <f t="shared" si="45"/>
        <v>0</v>
      </c>
      <c r="CJ44" s="57">
        <f t="shared" si="45"/>
        <v>0</v>
      </c>
      <c r="CK44" s="56"/>
      <c r="CL44" s="80">
        <f t="shared" si="41"/>
        <v>0</v>
      </c>
      <c r="CM44" s="58"/>
      <c r="CN44" s="26">
        <f>IFERROR(CL44/CL34,0)</f>
        <v>0</v>
      </c>
      <c r="CO44" s="47"/>
      <c r="CP44" s="46"/>
      <c r="CQ44" s="5"/>
      <c r="CR44" s="5"/>
      <c r="CS44" s="133"/>
      <c r="CT44" s="133"/>
      <c r="CU44" s="133"/>
      <c r="CV44" s="133"/>
      <c r="CW44" s="16"/>
      <c r="CX44" s="133"/>
      <c r="CY44" s="5"/>
      <c r="CZ44" s="124"/>
      <c r="DA44" s="46"/>
      <c r="DC44" s="182"/>
      <c r="DD44" s="117"/>
      <c r="DE44" s="117"/>
      <c r="DF44" s="117"/>
      <c r="DG44" s="185"/>
    </row>
    <row r="45" spans="2:111" x14ac:dyDescent="0.35">
      <c r="B45" s="203" t="s">
        <v>106</v>
      </c>
      <c r="C45" s="56"/>
      <c r="D45" s="57">
        <f>D78</f>
        <v>0</v>
      </c>
      <c r="E45" s="57">
        <f t="shared" ref="E45:J45" si="46">E78</f>
        <v>0</v>
      </c>
      <c r="F45" s="57">
        <f t="shared" si="46"/>
        <v>0</v>
      </c>
      <c r="G45" s="57">
        <f t="shared" si="46"/>
        <v>0</v>
      </c>
      <c r="H45" s="57">
        <f t="shared" si="46"/>
        <v>0</v>
      </c>
      <c r="I45" s="57">
        <f t="shared" si="46"/>
        <v>0</v>
      </c>
      <c r="J45" s="57">
        <f t="shared" si="46"/>
        <v>0</v>
      </c>
      <c r="K45" s="56"/>
      <c r="L45" s="80">
        <f t="shared" si="35"/>
        <v>0</v>
      </c>
      <c r="M45" s="58"/>
      <c r="N45" s="26">
        <f>IFERROR(L45/L34,0)</f>
        <v>0</v>
      </c>
      <c r="O45" s="47"/>
      <c r="P45" s="46"/>
      <c r="AB45" s="203" t="s">
        <v>106</v>
      </c>
      <c r="AC45" s="56"/>
      <c r="AD45" s="57">
        <f>AD78</f>
        <v>0</v>
      </c>
      <c r="AE45" s="57">
        <f t="shared" ref="AE45:AJ45" si="47">AE78</f>
        <v>0</v>
      </c>
      <c r="AF45" s="57">
        <f t="shared" si="47"/>
        <v>0</v>
      </c>
      <c r="AG45" s="57">
        <f t="shared" si="47"/>
        <v>0</v>
      </c>
      <c r="AH45" s="57">
        <f t="shared" si="47"/>
        <v>0</v>
      </c>
      <c r="AI45" s="57">
        <f t="shared" si="47"/>
        <v>0</v>
      </c>
      <c r="AJ45" s="57">
        <f t="shared" si="47"/>
        <v>0</v>
      </c>
      <c r="AK45" s="56"/>
      <c r="AL45" s="80">
        <f t="shared" si="37"/>
        <v>0</v>
      </c>
      <c r="AM45" s="58"/>
      <c r="AN45" s="26">
        <f>IFERROR(AL45/AL34,0)</f>
        <v>0</v>
      </c>
      <c r="AO45" s="47"/>
      <c r="AP45" s="46"/>
      <c r="BB45" s="203" t="s">
        <v>106</v>
      </c>
      <c r="BC45" s="56"/>
      <c r="BD45" s="57">
        <f>BD78</f>
        <v>0</v>
      </c>
      <c r="BE45" s="57">
        <f t="shared" ref="BE45:BJ45" si="48">BE78</f>
        <v>0</v>
      </c>
      <c r="BF45" s="57">
        <f t="shared" si="48"/>
        <v>0</v>
      </c>
      <c r="BG45" s="57">
        <f t="shared" si="48"/>
        <v>0</v>
      </c>
      <c r="BH45" s="57">
        <f t="shared" si="48"/>
        <v>0</v>
      </c>
      <c r="BI45" s="57">
        <f t="shared" si="48"/>
        <v>0</v>
      </c>
      <c r="BJ45" s="57">
        <f t="shared" si="48"/>
        <v>0</v>
      </c>
      <c r="BK45" s="56"/>
      <c r="BL45" s="80">
        <f t="shared" si="39"/>
        <v>0</v>
      </c>
      <c r="BM45" s="58"/>
      <c r="BN45" s="26">
        <f>IFERROR(BL45/BL34,0)</f>
        <v>0</v>
      </c>
      <c r="BO45" s="47"/>
      <c r="BP45" s="46"/>
      <c r="CB45" s="203" t="s">
        <v>106</v>
      </c>
      <c r="CC45" s="56"/>
      <c r="CD45" s="57">
        <f>CD78</f>
        <v>0</v>
      </c>
      <c r="CE45" s="57">
        <f t="shared" ref="CE45:CJ45" si="49">CE78</f>
        <v>0</v>
      </c>
      <c r="CF45" s="57">
        <f t="shared" si="49"/>
        <v>0</v>
      </c>
      <c r="CG45" s="57">
        <f t="shared" si="49"/>
        <v>0</v>
      </c>
      <c r="CH45" s="57">
        <f t="shared" si="49"/>
        <v>0</v>
      </c>
      <c r="CI45" s="57">
        <f t="shared" si="49"/>
        <v>0</v>
      </c>
      <c r="CJ45" s="57">
        <f t="shared" si="49"/>
        <v>0</v>
      </c>
      <c r="CK45" s="56"/>
      <c r="CL45" s="80">
        <f t="shared" si="41"/>
        <v>0</v>
      </c>
      <c r="CM45" s="58"/>
      <c r="CN45" s="26">
        <f>IFERROR(CL45/CL34,0)</f>
        <v>0</v>
      </c>
      <c r="CO45" s="47"/>
      <c r="CP45" s="46"/>
      <c r="CQ45" s="5"/>
      <c r="CR45" s="5" t="s">
        <v>48</v>
      </c>
      <c r="CS45" s="164">
        <f>L47</f>
        <v>0</v>
      </c>
      <c r="CT45" s="164">
        <f>AL47</f>
        <v>7.0000000000000007E-2</v>
      </c>
      <c r="CU45" s="164">
        <f>BL47</f>
        <v>7.0000000000000007E-2</v>
      </c>
      <c r="CV45" s="164">
        <f>CL47</f>
        <v>7.0000000000000007E-2</v>
      </c>
      <c r="CW45" s="16"/>
      <c r="CX45" s="165">
        <f>SUM(CS45:CW45)</f>
        <v>0.21000000000000002</v>
      </c>
      <c r="CY45" s="5"/>
      <c r="CZ45" s="127">
        <f>(CX45/CX$42)*DA$42</f>
        <v>0.31</v>
      </c>
      <c r="DA45" s="46"/>
      <c r="DC45" s="183"/>
      <c r="DD45" s="178"/>
      <c r="DE45" s="164">
        <f>CZ45-DC45</f>
        <v>0.31</v>
      </c>
      <c r="DF45" s="179" t="e">
        <f>(CZ45/DC45)-1</f>
        <v>#DIV/0!</v>
      </c>
      <c r="DG45" s="185"/>
    </row>
    <row r="46" spans="2:111" ht="15" customHeight="1" x14ac:dyDescent="0.35">
      <c r="B46" s="203" t="s">
        <v>144</v>
      </c>
      <c r="C46" s="56"/>
      <c r="D46" s="76">
        <f>D79</f>
        <v>0</v>
      </c>
      <c r="E46" s="76">
        <f t="shared" ref="E46:J46" si="50">E79</f>
        <v>0</v>
      </c>
      <c r="F46" s="76">
        <f t="shared" si="50"/>
        <v>0</v>
      </c>
      <c r="G46" s="76">
        <f t="shared" si="50"/>
        <v>0</v>
      </c>
      <c r="H46" s="76">
        <f t="shared" si="50"/>
        <v>0</v>
      </c>
      <c r="I46" s="76">
        <f t="shared" si="50"/>
        <v>0</v>
      </c>
      <c r="J46" s="76">
        <f t="shared" si="50"/>
        <v>0</v>
      </c>
      <c r="K46" s="56"/>
      <c r="L46" s="77">
        <f>SUM(D46:J46)</f>
        <v>0</v>
      </c>
      <c r="M46" s="58"/>
      <c r="N46" s="26">
        <f>IFERROR(L46/L35,0)</f>
        <v>0</v>
      </c>
      <c r="O46" s="47"/>
      <c r="P46" s="46"/>
      <c r="AB46" s="203" t="s">
        <v>144</v>
      </c>
      <c r="AC46" s="56"/>
      <c r="AD46" s="76">
        <f>AD79</f>
        <v>0</v>
      </c>
      <c r="AE46" s="76">
        <f t="shared" ref="AE46:AJ46" si="51">AE79</f>
        <v>0</v>
      </c>
      <c r="AF46" s="76">
        <f t="shared" si="51"/>
        <v>0</v>
      </c>
      <c r="AG46" s="76">
        <f t="shared" si="51"/>
        <v>0</v>
      </c>
      <c r="AH46" s="76">
        <f t="shared" si="51"/>
        <v>0</v>
      </c>
      <c r="AI46" s="76">
        <f t="shared" si="51"/>
        <v>0</v>
      </c>
      <c r="AJ46" s="76">
        <f t="shared" si="51"/>
        <v>0</v>
      </c>
      <c r="AK46" s="56"/>
      <c r="AL46" s="77">
        <f>SUM(AD46:AJ46)</f>
        <v>0</v>
      </c>
      <c r="AM46" s="58"/>
      <c r="AN46" s="26">
        <f>IFERROR(AL46/AL35,0)</f>
        <v>0</v>
      </c>
      <c r="AO46" s="47"/>
      <c r="AP46" s="46"/>
      <c r="BB46" s="203" t="s">
        <v>144</v>
      </c>
      <c r="BC46" s="56"/>
      <c r="BD46" s="76">
        <f>BD79</f>
        <v>0</v>
      </c>
      <c r="BE46" s="76">
        <f t="shared" ref="BE46:BJ46" si="52">BE79</f>
        <v>0</v>
      </c>
      <c r="BF46" s="76">
        <f t="shared" si="52"/>
        <v>0</v>
      </c>
      <c r="BG46" s="76">
        <f t="shared" si="52"/>
        <v>0</v>
      </c>
      <c r="BH46" s="76">
        <f t="shared" si="52"/>
        <v>0</v>
      </c>
      <c r="BI46" s="76">
        <f t="shared" si="52"/>
        <v>0</v>
      </c>
      <c r="BJ46" s="76">
        <f t="shared" si="52"/>
        <v>0</v>
      </c>
      <c r="BK46" s="56"/>
      <c r="BL46" s="77">
        <f>SUM(BD46:BJ46)</f>
        <v>0</v>
      </c>
      <c r="BM46" s="58"/>
      <c r="BN46" s="26">
        <f>IFERROR(BL46/BL35,0)</f>
        <v>0</v>
      </c>
      <c r="BO46" s="47"/>
      <c r="BP46" s="46"/>
      <c r="CB46" s="203" t="s">
        <v>144</v>
      </c>
      <c r="CC46" s="56"/>
      <c r="CD46" s="76">
        <f>CD79</f>
        <v>0</v>
      </c>
      <c r="CE46" s="76">
        <f t="shared" ref="CE46:CJ46" si="53">CE79</f>
        <v>0</v>
      </c>
      <c r="CF46" s="76">
        <f t="shared" si="53"/>
        <v>0</v>
      </c>
      <c r="CG46" s="76">
        <f t="shared" si="53"/>
        <v>0</v>
      </c>
      <c r="CH46" s="76">
        <f t="shared" si="53"/>
        <v>0</v>
      </c>
      <c r="CI46" s="76">
        <f t="shared" si="53"/>
        <v>0</v>
      </c>
      <c r="CJ46" s="76">
        <f t="shared" si="53"/>
        <v>0</v>
      </c>
      <c r="CK46" s="56"/>
      <c r="CL46" s="77">
        <f>SUM(CD46:CJ46)</f>
        <v>0</v>
      </c>
      <c r="CM46" s="58"/>
      <c r="CN46" s="26">
        <f>IFERROR(CL46/CL35,0)</f>
        <v>0</v>
      </c>
      <c r="CO46" s="47"/>
      <c r="CP46" s="46"/>
      <c r="CQ46" s="5"/>
      <c r="CR46" s="5"/>
      <c r="CS46" s="125"/>
      <c r="CT46" s="125"/>
      <c r="CU46" s="125"/>
      <c r="CV46" s="125"/>
      <c r="CW46" s="5"/>
      <c r="CX46" s="126"/>
      <c r="CY46" s="5"/>
      <c r="CZ46" s="79"/>
      <c r="DA46" s="46"/>
      <c r="DC46" s="182"/>
      <c r="DD46" s="178"/>
      <c r="DE46" s="117"/>
      <c r="DF46" s="117"/>
      <c r="DG46" s="185"/>
    </row>
    <row r="47" spans="2:111" x14ac:dyDescent="0.35">
      <c r="B47" s="204" t="s">
        <v>48</v>
      </c>
      <c r="C47" s="56"/>
      <c r="D47" s="75">
        <f>SUM(D41:D46)</f>
        <v>0</v>
      </c>
      <c r="E47" s="75">
        <f t="shared" ref="E47:J47" si="54">SUM(E41:E46)</f>
        <v>0</v>
      </c>
      <c r="F47" s="75">
        <f t="shared" si="54"/>
        <v>0</v>
      </c>
      <c r="G47" s="75">
        <f t="shared" si="54"/>
        <v>0</v>
      </c>
      <c r="H47" s="75">
        <f t="shared" si="54"/>
        <v>0</v>
      </c>
      <c r="I47" s="75">
        <f t="shared" si="54"/>
        <v>0</v>
      </c>
      <c r="J47" s="75">
        <f t="shared" si="54"/>
        <v>0</v>
      </c>
      <c r="K47" s="74"/>
      <c r="L47" s="75">
        <f>SUM(L41:L46)</f>
        <v>0</v>
      </c>
      <c r="M47" s="58"/>
      <c r="O47" s="47"/>
      <c r="P47" s="46"/>
      <c r="AB47" s="204" t="s">
        <v>48</v>
      </c>
      <c r="AC47" s="56"/>
      <c r="AD47" s="75">
        <f>SUM(AD41:AD46)</f>
        <v>0.01</v>
      </c>
      <c r="AE47" s="75">
        <f t="shared" ref="AE47" si="55">SUM(AE41:AE46)</f>
        <v>0.01</v>
      </c>
      <c r="AF47" s="75">
        <f t="shared" ref="AF47" si="56">SUM(AF41:AF46)</f>
        <v>0.01</v>
      </c>
      <c r="AG47" s="75">
        <f t="shared" ref="AG47" si="57">SUM(AG41:AG46)</f>
        <v>0.01</v>
      </c>
      <c r="AH47" s="75">
        <f t="shared" ref="AH47" si="58">SUM(AH41:AH46)</f>
        <v>0.01</v>
      </c>
      <c r="AI47" s="75">
        <f t="shared" ref="AI47" si="59">SUM(AI41:AI46)</f>
        <v>0.01</v>
      </c>
      <c r="AJ47" s="75">
        <f t="shared" ref="AJ47" si="60">SUM(AJ41:AJ46)</f>
        <v>0.01</v>
      </c>
      <c r="AK47" s="74"/>
      <c r="AL47" s="75">
        <f>SUM(AL41:AL46)</f>
        <v>7.0000000000000007E-2</v>
      </c>
      <c r="AM47" s="58"/>
      <c r="AO47" s="47"/>
      <c r="AP47" s="46"/>
      <c r="BB47" s="204" t="s">
        <v>48</v>
      </c>
      <c r="BC47" s="56"/>
      <c r="BD47" s="75">
        <f>SUM(BD41:BD46)</f>
        <v>0.01</v>
      </c>
      <c r="BE47" s="75">
        <f t="shared" ref="BE47" si="61">SUM(BE41:BE46)</f>
        <v>0.01</v>
      </c>
      <c r="BF47" s="75">
        <f t="shared" ref="BF47" si="62">SUM(BF41:BF46)</f>
        <v>0.01</v>
      </c>
      <c r="BG47" s="75">
        <f t="shared" ref="BG47" si="63">SUM(BG41:BG46)</f>
        <v>0.01</v>
      </c>
      <c r="BH47" s="75">
        <f t="shared" ref="BH47" si="64">SUM(BH41:BH46)</f>
        <v>0.01</v>
      </c>
      <c r="BI47" s="75">
        <f t="shared" ref="BI47" si="65">SUM(BI41:BI46)</f>
        <v>0.01</v>
      </c>
      <c r="BJ47" s="75">
        <f t="shared" ref="BJ47" si="66">SUM(BJ41:BJ46)</f>
        <v>0.01</v>
      </c>
      <c r="BK47" s="74"/>
      <c r="BL47" s="75">
        <f>SUM(BL41:BL46)</f>
        <v>7.0000000000000007E-2</v>
      </c>
      <c r="BM47" s="58"/>
      <c r="BO47" s="47"/>
      <c r="BP47" s="46"/>
      <c r="CB47" s="204" t="s">
        <v>48</v>
      </c>
      <c r="CC47" s="56"/>
      <c r="CD47" s="75">
        <f>SUM(CD41:CD46)</f>
        <v>0.01</v>
      </c>
      <c r="CE47" s="75">
        <f t="shared" ref="CE47" si="67">SUM(CE41:CE46)</f>
        <v>0.01</v>
      </c>
      <c r="CF47" s="75">
        <f t="shared" ref="CF47" si="68">SUM(CF41:CF46)</f>
        <v>0.01</v>
      </c>
      <c r="CG47" s="75">
        <f t="shared" ref="CG47" si="69">SUM(CG41:CG46)</f>
        <v>0.01</v>
      </c>
      <c r="CH47" s="75">
        <f t="shared" ref="CH47" si="70">SUM(CH41:CH46)</f>
        <v>0.01</v>
      </c>
      <c r="CI47" s="75">
        <f t="shared" ref="CI47" si="71">SUM(CI41:CI46)</f>
        <v>0.01</v>
      </c>
      <c r="CJ47" s="75">
        <f t="shared" ref="CJ47" si="72">SUM(CJ41:CJ46)</f>
        <v>0.01</v>
      </c>
      <c r="CK47" s="74"/>
      <c r="CL47" s="75">
        <f>SUM(CL41:CL46)</f>
        <v>7.0000000000000007E-2</v>
      </c>
      <c r="CM47" s="58"/>
      <c r="CO47" s="47"/>
      <c r="CP47" s="46"/>
      <c r="CQ47" s="5"/>
      <c r="CR47" s="5" t="s">
        <v>44</v>
      </c>
      <c r="CS47" s="125">
        <f>IFERROR(L48,0)</f>
        <v>0</v>
      </c>
      <c r="CT47" s="125">
        <f>IFERROR(AL48,0)</f>
        <v>0</v>
      </c>
      <c r="CU47" s="125">
        <f>IFERROR(BL48,0)</f>
        <v>0</v>
      </c>
      <c r="CV47" s="125">
        <f>IFERROR(CL48,0)</f>
        <v>0</v>
      </c>
      <c r="CW47" s="5"/>
      <c r="CX47" s="126">
        <f t="shared" ref="CX47:CX52" si="73">SUM(CS47:CW47)</f>
        <v>0</v>
      </c>
      <c r="CY47" s="5"/>
      <c r="CZ47" s="127">
        <f t="shared" ref="CZ47:CZ52" si="74">(CX47/CX$42)*DA$42</f>
        <v>0</v>
      </c>
      <c r="DA47" s="46"/>
      <c r="DC47" s="182"/>
      <c r="DD47" s="178"/>
      <c r="DE47" s="178"/>
      <c r="DF47" s="178"/>
      <c r="DG47" s="185"/>
    </row>
    <row r="48" spans="2:111" x14ac:dyDescent="0.35">
      <c r="B48" s="241" t="s">
        <v>42</v>
      </c>
      <c r="C48" s="56"/>
      <c r="D48" s="57">
        <f>D61+D81</f>
        <v>0</v>
      </c>
      <c r="E48" s="57">
        <f t="shared" ref="E48:J48" si="75">E61+E81</f>
        <v>0</v>
      </c>
      <c r="F48" s="57">
        <f t="shared" si="75"/>
        <v>0</v>
      </c>
      <c r="G48" s="57">
        <f t="shared" si="75"/>
        <v>0</v>
      </c>
      <c r="H48" s="57">
        <f t="shared" si="75"/>
        <v>0</v>
      </c>
      <c r="I48" s="57">
        <f t="shared" si="75"/>
        <v>0</v>
      </c>
      <c r="J48" s="57">
        <f t="shared" si="75"/>
        <v>0</v>
      </c>
      <c r="K48" s="56"/>
      <c r="L48" s="57">
        <f>SUM(D48:K48)</f>
        <v>0</v>
      </c>
      <c r="M48" s="60" t="e">
        <f>L48/(L41+L44)</f>
        <v>#DIV/0!</v>
      </c>
      <c r="N48" s="26"/>
      <c r="O48" s="47"/>
      <c r="P48" s="46"/>
      <c r="AB48" s="241" t="s">
        <v>42</v>
      </c>
      <c r="AC48" s="56"/>
      <c r="AD48" s="57">
        <f>AD61+AD81</f>
        <v>0</v>
      </c>
      <c r="AE48" s="57">
        <f t="shared" ref="AE48:AJ48" si="76">AE61+AE81</f>
        <v>0</v>
      </c>
      <c r="AF48" s="57">
        <f t="shared" si="76"/>
        <v>0</v>
      </c>
      <c r="AG48" s="57">
        <f t="shared" si="76"/>
        <v>0</v>
      </c>
      <c r="AH48" s="57">
        <f t="shared" si="76"/>
        <v>0</v>
      </c>
      <c r="AI48" s="57">
        <f t="shared" si="76"/>
        <v>0</v>
      </c>
      <c r="AJ48" s="57">
        <f t="shared" si="76"/>
        <v>0</v>
      </c>
      <c r="AK48" s="56"/>
      <c r="AL48" s="57">
        <f>SUM(AD48:AK48)</f>
        <v>0</v>
      </c>
      <c r="AM48" s="60" t="e">
        <f>AL48/(AL41+AL44)</f>
        <v>#DIV/0!</v>
      </c>
      <c r="AN48" s="26"/>
      <c r="AO48" s="47"/>
      <c r="AP48" s="46"/>
      <c r="BB48" s="241" t="s">
        <v>42</v>
      </c>
      <c r="BC48" s="56"/>
      <c r="BD48" s="57">
        <f>BD61+BD81</f>
        <v>0</v>
      </c>
      <c r="BE48" s="57">
        <f t="shared" ref="BE48:BJ48" si="77">BE61+BE81</f>
        <v>0</v>
      </c>
      <c r="BF48" s="57">
        <f t="shared" si="77"/>
        <v>0</v>
      </c>
      <c r="BG48" s="57">
        <f t="shared" si="77"/>
        <v>0</v>
      </c>
      <c r="BH48" s="57">
        <f t="shared" si="77"/>
        <v>0</v>
      </c>
      <c r="BI48" s="57">
        <f t="shared" si="77"/>
        <v>0</v>
      </c>
      <c r="BJ48" s="57">
        <f t="shared" si="77"/>
        <v>0</v>
      </c>
      <c r="BK48" s="56"/>
      <c r="BL48" s="57">
        <f>SUM(BD48:BK48)</f>
        <v>0</v>
      </c>
      <c r="BM48" s="60" t="e">
        <f>BL48/(BL41+BL44)</f>
        <v>#DIV/0!</v>
      </c>
      <c r="BN48" s="26"/>
      <c r="BO48" s="47"/>
      <c r="BP48" s="46"/>
      <c r="CB48" s="241" t="s">
        <v>42</v>
      </c>
      <c r="CC48" s="56"/>
      <c r="CD48" s="57">
        <f>CD61+CD81</f>
        <v>0</v>
      </c>
      <c r="CE48" s="57">
        <f t="shared" ref="CE48:CJ48" si="78">CE61+CE81</f>
        <v>0</v>
      </c>
      <c r="CF48" s="57">
        <f t="shared" si="78"/>
        <v>0</v>
      </c>
      <c r="CG48" s="57">
        <f t="shared" si="78"/>
        <v>0</v>
      </c>
      <c r="CH48" s="57">
        <f t="shared" si="78"/>
        <v>0</v>
      </c>
      <c r="CI48" s="57">
        <f t="shared" si="78"/>
        <v>0</v>
      </c>
      <c r="CJ48" s="57">
        <f t="shared" si="78"/>
        <v>0</v>
      </c>
      <c r="CK48" s="56"/>
      <c r="CL48" s="57">
        <f>SUM(CD48:CK48)</f>
        <v>0</v>
      </c>
      <c r="CM48" s="60" t="e">
        <f>CL48/(CL41+CL44)</f>
        <v>#DIV/0!</v>
      </c>
      <c r="CN48" s="26"/>
      <c r="CO48" s="47"/>
      <c r="CP48" s="46"/>
      <c r="CQ48" s="5"/>
      <c r="CR48" s="5" t="s">
        <v>51</v>
      </c>
      <c r="CS48" s="125">
        <f>IFERROR(L49,0)</f>
        <v>0</v>
      </c>
      <c r="CT48" s="125">
        <f>IFERROR(AL49,0)</f>
        <v>7.0000000000000024E-6</v>
      </c>
      <c r="CU48" s="125">
        <f>IFERROR(BL49,0)</f>
        <v>7.0000000000000024E-6</v>
      </c>
      <c r="CV48" s="125">
        <f>IFERROR(CL49,0)</f>
        <v>7.0000000000000024E-6</v>
      </c>
      <c r="CW48" s="5"/>
      <c r="CX48" s="126">
        <f t="shared" si="73"/>
        <v>2.1000000000000009E-5</v>
      </c>
      <c r="CY48" s="5"/>
      <c r="CZ48" s="127">
        <f t="shared" si="74"/>
        <v>3.1000000000000015E-5</v>
      </c>
      <c r="DA48" s="46"/>
      <c r="DC48" s="182"/>
      <c r="DD48" s="178"/>
      <c r="DE48" s="117"/>
      <c r="DF48" s="117"/>
      <c r="DG48" s="185"/>
    </row>
    <row r="49" spans="2:111" x14ac:dyDescent="0.35">
      <c r="B49" s="241" t="s">
        <v>51</v>
      </c>
      <c r="C49" s="56"/>
      <c r="D49" s="76">
        <f>D62+D70+D82+D83</f>
        <v>0</v>
      </c>
      <c r="E49" s="76">
        <f t="shared" ref="E49:J49" si="79">E62+E70+E82+E83</f>
        <v>0</v>
      </c>
      <c r="F49" s="76">
        <f t="shared" si="79"/>
        <v>0</v>
      </c>
      <c r="G49" s="76">
        <f t="shared" si="79"/>
        <v>0</v>
      </c>
      <c r="H49" s="76">
        <f t="shared" si="79"/>
        <v>0</v>
      </c>
      <c r="I49" s="76">
        <f t="shared" si="79"/>
        <v>0</v>
      </c>
      <c r="J49" s="76">
        <f t="shared" si="79"/>
        <v>0</v>
      </c>
      <c r="K49" s="56"/>
      <c r="L49" s="76">
        <f>SUM(D49:K49)</f>
        <v>0</v>
      </c>
      <c r="M49" s="60" t="e">
        <f>L49/(L42+L43+L45+L46)</f>
        <v>#DIV/0!</v>
      </c>
      <c r="N49" s="26"/>
      <c r="O49" s="47"/>
      <c r="P49" s="46"/>
      <c r="AB49" s="241" t="s">
        <v>51</v>
      </c>
      <c r="AC49" s="56"/>
      <c r="AD49" s="76">
        <f>AD62+AD70+AD82+AD83</f>
        <v>1.0000000000000002E-6</v>
      </c>
      <c r="AE49" s="76">
        <f t="shared" ref="AE49:AJ49" si="80">AE62+AE70+AE82+AE83</f>
        <v>1.0000000000000002E-6</v>
      </c>
      <c r="AF49" s="76">
        <f t="shared" si="80"/>
        <v>1.0000000000000002E-6</v>
      </c>
      <c r="AG49" s="76">
        <f t="shared" si="80"/>
        <v>1.0000000000000002E-6</v>
      </c>
      <c r="AH49" s="76">
        <f t="shared" si="80"/>
        <v>1.0000000000000002E-6</v>
      </c>
      <c r="AI49" s="76">
        <f t="shared" si="80"/>
        <v>1.0000000000000002E-6</v>
      </c>
      <c r="AJ49" s="76">
        <f t="shared" si="80"/>
        <v>1.0000000000000002E-6</v>
      </c>
      <c r="AK49" s="56"/>
      <c r="AL49" s="76">
        <f>SUM(AD49:AK49)</f>
        <v>7.0000000000000024E-6</v>
      </c>
      <c r="AM49" s="60">
        <f>AL49/(AL42+AL43+AL45+AL46)</f>
        <v>1.0000000000000003E-4</v>
      </c>
      <c r="AN49" s="26"/>
      <c r="AO49" s="47"/>
      <c r="AP49" s="46"/>
      <c r="BB49" s="241" t="s">
        <v>51</v>
      </c>
      <c r="BC49" s="56"/>
      <c r="BD49" s="76">
        <f>BD62+BD70+BD82+BD83</f>
        <v>1.0000000000000002E-6</v>
      </c>
      <c r="BE49" s="76">
        <f t="shared" ref="BE49:BJ49" si="81">BE62+BE70+BE82+BE83</f>
        <v>1.0000000000000002E-6</v>
      </c>
      <c r="BF49" s="76">
        <f t="shared" si="81"/>
        <v>1.0000000000000002E-6</v>
      </c>
      <c r="BG49" s="76">
        <f t="shared" si="81"/>
        <v>1.0000000000000002E-6</v>
      </c>
      <c r="BH49" s="76">
        <f t="shared" si="81"/>
        <v>1.0000000000000002E-6</v>
      </c>
      <c r="BI49" s="76">
        <f t="shared" si="81"/>
        <v>1.0000000000000002E-6</v>
      </c>
      <c r="BJ49" s="76">
        <f t="shared" si="81"/>
        <v>1.0000000000000002E-6</v>
      </c>
      <c r="BK49" s="56"/>
      <c r="BL49" s="76">
        <f>SUM(BD49:BK49)</f>
        <v>7.0000000000000024E-6</v>
      </c>
      <c r="BM49" s="60">
        <f>BL49/(BL42+BL43+BL45+BL46)</f>
        <v>1.0000000000000003E-4</v>
      </c>
      <c r="BN49" s="26"/>
      <c r="BO49" s="47"/>
      <c r="BP49" s="46"/>
      <c r="CB49" s="241" t="s">
        <v>51</v>
      </c>
      <c r="CC49" s="56"/>
      <c r="CD49" s="76">
        <f>CD62+CD70+CD82+CD83</f>
        <v>1.0000000000000002E-6</v>
      </c>
      <c r="CE49" s="76">
        <f t="shared" ref="CE49:CJ49" si="82">CE62+CE70+CE82+CE83</f>
        <v>1.0000000000000002E-6</v>
      </c>
      <c r="CF49" s="76">
        <f t="shared" si="82"/>
        <v>1.0000000000000002E-6</v>
      </c>
      <c r="CG49" s="76">
        <f t="shared" si="82"/>
        <v>1.0000000000000002E-6</v>
      </c>
      <c r="CH49" s="76">
        <f t="shared" si="82"/>
        <v>1.0000000000000002E-6</v>
      </c>
      <c r="CI49" s="76">
        <f t="shared" si="82"/>
        <v>1.0000000000000002E-6</v>
      </c>
      <c r="CJ49" s="76">
        <f t="shared" si="82"/>
        <v>1.0000000000000002E-6</v>
      </c>
      <c r="CK49" s="56"/>
      <c r="CL49" s="76">
        <f>SUM(CD49:CK49)</f>
        <v>7.0000000000000024E-6</v>
      </c>
      <c r="CM49" s="60">
        <f>CL49/(CL42+CL43+CL45+CL46)</f>
        <v>1.0000000000000003E-4</v>
      </c>
      <c r="CN49" s="26"/>
      <c r="CO49" s="47"/>
      <c r="CP49" s="46"/>
      <c r="CQ49" s="16"/>
      <c r="CR49" s="16" t="s">
        <v>167</v>
      </c>
      <c r="CS49" s="164">
        <f>IFERROR(L50,0)</f>
        <v>0</v>
      </c>
      <c r="CT49" s="164">
        <f>IFERROR(AL50,0)</f>
        <v>6.9993000000000014E-2</v>
      </c>
      <c r="CU49" s="164">
        <f>IFERROR(BL50,0)</f>
        <v>6.9993000000000014E-2</v>
      </c>
      <c r="CV49" s="164">
        <f>IFERROR(CL50,0)</f>
        <v>6.9993000000000014E-2</v>
      </c>
      <c r="CW49" s="16"/>
      <c r="CX49" s="165">
        <f t="shared" si="73"/>
        <v>0.20997900000000003</v>
      </c>
      <c r="CY49" s="5"/>
      <c r="CZ49" s="127">
        <f>CZ45-CZ47-CZ48</f>
        <v>0.30996899999999999</v>
      </c>
      <c r="DA49" s="46"/>
      <c r="DC49" s="182"/>
      <c r="DD49" s="178"/>
      <c r="DE49" s="117"/>
      <c r="DF49" s="117"/>
      <c r="DG49" s="185"/>
    </row>
    <row r="50" spans="2:111" x14ac:dyDescent="0.35">
      <c r="B50" s="204" t="s">
        <v>56</v>
      </c>
      <c r="C50" s="56"/>
      <c r="D50" s="75">
        <f>D47-SUM(D48:D49)</f>
        <v>0</v>
      </c>
      <c r="E50" s="75">
        <f t="shared" ref="E50:L50" si="83">E47-SUM(E48:E49)</f>
        <v>0</v>
      </c>
      <c r="F50" s="75">
        <f t="shared" si="83"/>
        <v>0</v>
      </c>
      <c r="G50" s="75">
        <f t="shared" si="83"/>
        <v>0</v>
      </c>
      <c r="H50" s="75">
        <f t="shared" si="83"/>
        <v>0</v>
      </c>
      <c r="I50" s="75">
        <f t="shared" si="83"/>
        <v>0</v>
      </c>
      <c r="J50" s="75">
        <f t="shared" si="83"/>
        <v>0</v>
      </c>
      <c r="K50" s="56"/>
      <c r="L50" s="75">
        <f t="shared" si="83"/>
        <v>0</v>
      </c>
      <c r="M50" s="83" t="e">
        <f>L50/L47</f>
        <v>#DIV/0!</v>
      </c>
      <c r="N50" s="26"/>
      <c r="O50" s="47"/>
      <c r="P50" s="46"/>
      <c r="AB50" s="204" t="s">
        <v>56</v>
      </c>
      <c r="AC50" s="56"/>
      <c r="AD50" s="75">
        <f>AD47-SUM(AD48:AD49)</f>
        <v>9.9990000000000009E-3</v>
      </c>
      <c r="AE50" s="75">
        <f t="shared" ref="AE50:AJ50" si="84">AE47-SUM(AE48:AE49)</f>
        <v>9.9990000000000009E-3</v>
      </c>
      <c r="AF50" s="75">
        <f t="shared" si="84"/>
        <v>9.9990000000000009E-3</v>
      </c>
      <c r="AG50" s="75">
        <f t="shared" si="84"/>
        <v>9.9990000000000009E-3</v>
      </c>
      <c r="AH50" s="75">
        <f t="shared" si="84"/>
        <v>9.9990000000000009E-3</v>
      </c>
      <c r="AI50" s="75">
        <f t="shared" si="84"/>
        <v>9.9990000000000009E-3</v>
      </c>
      <c r="AJ50" s="75">
        <f t="shared" si="84"/>
        <v>9.9990000000000009E-3</v>
      </c>
      <c r="AK50" s="56"/>
      <c r="AL50" s="75">
        <f t="shared" ref="AL50" si="85">AL47-SUM(AL48:AL49)</f>
        <v>6.9993000000000014E-2</v>
      </c>
      <c r="AM50" s="83">
        <f>AL50/AL47</f>
        <v>0.99990000000000012</v>
      </c>
      <c r="AN50" s="26"/>
      <c r="AO50" s="47"/>
      <c r="AP50" s="46"/>
      <c r="BB50" s="204" t="s">
        <v>56</v>
      </c>
      <c r="BC50" s="56"/>
      <c r="BD50" s="75">
        <f>BD47-SUM(BD48:BD49)</f>
        <v>9.9990000000000009E-3</v>
      </c>
      <c r="BE50" s="75">
        <f t="shared" ref="BE50:BJ50" si="86">BE47-SUM(BE48:BE49)</f>
        <v>9.9990000000000009E-3</v>
      </c>
      <c r="BF50" s="75">
        <f t="shared" si="86"/>
        <v>9.9990000000000009E-3</v>
      </c>
      <c r="BG50" s="75">
        <f t="shared" si="86"/>
        <v>9.9990000000000009E-3</v>
      </c>
      <c r="BH50" s="75">
        <f t="shared" si="86"/>
        <v>9.9990000000000009E-3</v>
      </c>
      <c r="BI50" s="75">
        <f t="shared" si="86"/>
        <v>9.9990000000000009E-3</v>
      </c>
      <c r="BJ50" s="75">
        <f t="shared" si="86"/>
        <v>9.9990000000000009E-3</v>
      </c>
      <c r="BK50" s="56"/>
      <c r="BL50" s="75">
        <f t="shared" ref="BL50" si="87">BL47-SUM(BL48:BL49)</f>
        <v>6.9993000000000014E-2</v>
      </c>
      <c r="BM50" s="83">
        <f>BL50/BL47</f>
        <v>0.99990000000000012</v>
      </c>
      <c r="BN50" s="26"/>
      <c r="BO50" s="47"/>
      <c r="BP50" s="46"/>
      <c r="CB50" s="204" t="s">
        <v>56</v>
      </c>
      <c r="CC50" s="56"/>
      <c r="CD50" s="75">
        <f>CD47-SUM(CD48:CD49)</f>
        <v>9.9990000000000009E-3</v>
      </c>
      <c r="CE50" s="75">
        <f t="shared" ref="CE50:CJ50" si="88">CE47-SUM(CE48:CE49)</f>
        <v>9.9990000000000009E-3</v>
      </c>
      <c r="CF50" s="75">
        <f t="shared" si="88"/>
        <v>9.9990000000000009E-3</v>
      </c>
      <c r="CG50" s="75">
        <f t="shared" si="88"/>
        <v>9.9990000000000009E-3</v>
      </c>
      <c r="CH50" s="75">
        <f t="shared" si="88"/>
        <v>9.9990000000000009E-3</v>
      </c>
      <c r="CI50" s="75">
        <f t="shared" si="88"/>
        <v>9.9990000000000009E-3</v>
      </c>
      <c r="CJ50" s="75">
        <f t="shared" si="88"/>
        <v>9.9990000000000009E-3</v>
      </c>
      <c r="CK50" s="56"/>
      <c r="CL50" s="75">
        <f t="shared" ref="CL50" si="89">CL47-SUM(CL48:CL49)</f>
        <v>6.9993000000000014E-2</v>
      </c>
      <c r="CM50" s="83">
        <f>CL50/CL47</f>
        <v>0.99990000000000012</v>
      </c>
      <c r="CN50" s="26"/>
      <c r="CO50" s="47"/>
      <c r="CP50" s="46"/>
      <c r="CQ50" s="5"/>
      <c r="CR50" s="13" t="s">
        <v>168</v>
      </c>
      <c r="CS50" s="125">
        <f>IFERROR(L51,0)</f>
        <v>0</v>
      </c>
      <c r="CT50" s="125">
        <f>IFERROR(AL51,0)</f>
        <v>0</v>
      </c>
      <c r="CU50" s="125">
        <f>IFERROR(BL51,0)</f>
        <v>0</v>
      </c>
      <c r="CV50" s="125">
        <f>IFERROR(CL51,0)</f>
        <v>0</v>
      </c>
      <c r="CW50" s="5"/>
      <c r="CX50" s="126">
        <f t="shared" si="73"/>
        <v>0</v>
      </c>
      <c r="CY50" s="5"/>
      <c r="CZ50" s="127">
        <f t="shared" si="74"/>
        <v>0</v>
      </c>
      <c r="DA50" s="46"/>
      <c r="DC50" s="183"/>
      <c r="DD50" s="177" t="e">
        <f>DC50/DC45</f>
        <v>#DIV/0!</v>
      </c>
      <c r="DE50" s="164">
        <f>CZ50-DC50</f>
        <v>0</v>
      </c>
      <c r="DF50" s="179" t="e">
        <f>(CZ50/DC50)-1</f>
        <v>#DIV/0!</v>
      </c>
      <c r="DG50" s="185"/>
    </row>
    <row r="51" spans="2:111" x14ac:dyDescent="0.35">
      <c r="B51" s="203" t="s">
        <v>171</v>
      </c>
      <c r="C51" s="56"/>
      <c r="D51" s="57">
        <f>D64+D72+D85</f>
        <v>0</v>
      </c>
      <c r="E51" s="57">
        <f t="shared" ref="E51:J51" si="90">E64+E72+E85</f>
        <v>0</v>
      </c>
      <c r="F51" s="57">
        <f t="shared" si="90"/>
        <v>0</v>
      </c>
      <c r="G51" s="57">
        <f t="shared" si="90"/>
        <v>0</v>
      </c>
      <c r="H51" s="57">
        <f t="shared" si="90"/>
        <v>0</v>
      </c>
      <c r="I51" s="57">
        <f t="shared" si="90"/>
        <v>0</v>
      </c>
      <c r="J51" s="57">
        <f t="shared" si="90"/>
        <v>0</v>
      </c>
      <c r="K51" s="56"/>
      <c r="L51" s="57">
        <f>SUM(D51:K51)</f>
        <v>0</v>
      </c>
      <c r="M51" s="60" t="e">
        <f>L51/L$47</f>
        <v>#DIV/0!</v>
      </c>
      <c r="N51" s="26"/>
      <c r="O51" s="47"/>
      <c r="P51" s="46"/>
      <c r="AB51" s="203" t="s">
        <v>171</v>
      </c>
      <c r="AC51" s="56"/>
      <c r="AD51" s="57">
        <f>AD64+AD72+AD85</f>
        <v>0</v>
      </c>
      <c r="AE51" s="57">
        <f t="shared" ref="AE51:AJ51" si="91">AE64+AE72+AE85</f>
        <v>0</v>
      </c>
      <c r="AF51" s="57">
        <f t="shared" si="91"/>
        <v>0</v>
      </c>
      <c r="AG51" s="57">
        <f t="shared" si="91"/>
        <v>0</v>
      </c>
      <c r="AH51" s="57">
        <f t="shared" si="91"/>
        <v>0</v>
      </c>
      <c r="AI51" s="57">
        <f t="shared" si="91"/>
        <v>0</v>
      </c>
      <c r="AJ51" s="57">
        <f t="shared" si="91"/>
        <v>0</v>
      </c>
      <c r="AK51" s="56"/>
      <c r="AL51" s="57">
        <f>SUM(AD51:AK51)</f>
        <v>0</v>
      </c>
      <c r="AM51" s="60">
        <f>AL51/AL$47</f>
        <v>0</v>
      </c>
      <c r="AN51" s="26"/>
      <c r="AO51" s="47"/>
      <c r="AP51" s="46"/>
      <c r="BB51" s="203" t="s">
        <v>171</v>
      </c>
      <c r="BC51" s="56"/>
      <c r="BD51" s="57">
        <f>BD64+BD72+BD85</f>
        <v>0</v>
      </c>
      <c r="BE51" s="57">
        <f t="shared" ref="BE51:BJ51" si="92">BE64+BE72+BE85</f>
        <v>0</v>
      </c>
      <c r="BF51" s="57">
        <f t="shared" si="92"/>
        <v>0</v>
      </c>
      <c r="BG51" s="57">
        <f t="shared" si="92"/>
        <v>0</v>
      </c>
      <c r="BH51" s="57">
        <f t="shared" si="92"/>
        <v>0</v>
      </c>
      <c r="BI51" s="57">
        <f t="shared" si="92"/>
        <v>0</v>
      </c>
      <c r="BJ51" s="57">
        <f t="shared" si="92"/>
        <v>0</v>
      </c>
      <c r="BK51" s="56"/>
      <c r="BL51" s="57">
        <f>SUM(BD51:BK51)</f>
        <v>0</v>
      </c>
      <c r="BM51" s="60">
        <f>BL51/BL$47</f>
        <v>0</v>
      </c>
      <c r="BN51" s="26"/>
      <c r="BO51" s="47"/>
      <c r="BP51" s="46"/>
      <c r="CB51" s="203" t="s">
        <v>171</v>
      </c>
      <c r="CC51" s="56"/>
      <c r="CD51" s="57">
        <f>CD64+CD72+CD85</f>
        <v>0</v>
      </c>
      <c r="CE51" s="57">
        <f t="shared" ref="CE51:CJ51" si="93">CE64+CE72+CE85</f>
        <v>0</v>
      </c>
      <c r="CF51" s="57">
        <f t="shared" si="93"/>
        <v>0</v>
      </c>
      <c r="CG51" s="57">
        <f t="shared" si="93"/>
        <v>0</v>
      </c>
      <c r="CH51" s="57">
        <f t="shared" si="93"/>
        <v>0</v>
      </c>
      <c r="CI51" s="57">
        <f t="shared" si="93"/>
        <v>0</v>
      </c>
      <c r="CJ51" s="57">
        <f t="shared" si="93"/>
        <v>0</v>
      </c>
      <c r="CK51" s="56"/>
      <c r="CL51" s="57">
        <f>SUM(CD51:CK51)</f>
        <v>0</v>
      </c>
      <c r="CM51" s="60">
        <f>CL51/CL$47</f>
        <v>0</v>
      </c>
      <c r="CN51" s="26"/>
      <c r="CO51" s="47"/>
      <c r="CP51" s="46"/>
      <c r="CQ51" s="5"/>
      <c r="CR51" s="13" t="s">
        <v>169</v>
      </c>
      <c r="CS51" s="125">
        <f t="shared" ref="CS51:CS52" si="94">IFERROR(L52,0)</f>
        <v>0</v>
      </c>
      <c r="CT51" s="125">
        <f t="shared" ref="CT51:CT52" si="95">IFERROR(AL52,0)</f>
        <v>0</v>
      </c>
      <c r="CU51" s="125">
        <f t="shared" ref="CU51:CU52" si="96">IFERROR(BL52,0)</f>
        <v>0</v>
      </c>
      <c r="CV51" s="125">
        <f t="shared" ref="CV51:CV52" si="97">IFERROR(CL52,0)</f>
        <v>0</v>
      </c>
      <c r="CW51" s="5"/>
      <c r="CX51" s="126">
        <f t="shared" si="73"/>
        <v>0</v>
      </c>
      <c r="CY51" s="5"/>
      <c r="CZ51" s="127">
        <f t="shared" si="74"/>
        <v>0</v>
      </c>
      <c r="DA51" s="46"/>
      <c r="DC51" s="182"/>
      <c r="DD51" s="178"/>
      <c r="DE51" s="178"/>
      <c r="DF51" s="178"/>
      <c r="DG51" s="185"/>
    </row>
    <row r="52" spans="2:111" x14ac:dyDescent="0.35">
      <c r="B52" s="203" t="s">
        <v>46</v>
      </c>
      <c r="C52" s="56"/>
      <c r="D52" s="57">
        <f>D65+D73+D86</f>
        <v>0</v>
      </c>
      <c r="E52" s="57">
        <f t="shared" ref="E52:J52" si="98">E65+E73+E86</f>
        <v>0</v>
      </c>
      <c r="F52" s="57">
        <f t="shared" si="98"/>
        <v>0</v>
      </c>
      <c r="G52" s="57">
        <f t="shared" si="98"/>
        <v>0</v>
      </c>
      <c r="H52" s="57">
        <f t="shared" si="98"/>
        <v>0</v>
      </c>
      <c r="I52" s="57">
        <f t="shared" si="98"/>
        <v>0</v>
      </c>
      <c r="J52" s="57">
        <f t="shared" si="98"/>
        <v>0</v>
      </c>
      <c r="K52" s="56"/>
      <c r="L52" s="57">
        <f>SUM(D52:K52)</f>
        <v>0</v>
      </c>
      <c r="M52" s="60" t="e">
        <f t="shared" ref="M52:M54" si="99">L52/L$47</f>
        <v>#DIV/0!</v>
      </c>
      <c r="N52" s="26"/>
      <c r="O52" s="47"/>
      <c r="P52" s="46"/>
      <c r="AB52" s="203" t="s">
        <v>46</v>
      </c>
      <c r="AC52" s="56"/>
      <c r="AD52" s="57">
        <f>AD65+AD73+AD86</f>
        <v>0</v>
      </c>
      <c r="AE52" s="57">
        <f t="shared" ref="AE52:AI52" si="100">AE65+AE73+AE86</f>
        <v>0</v>
      </c>
      <c r="AF52" s="57">
        <f t="shared" si="100"/>
        <v>0</v>
      </c>
      <c r="AG52" s="57">
        <f t="shared" si="100"/>
        <v>0</v>
      </c>
      <c r="AH52" s="57">
        <f t="shared" si="100"/>
        <v>0</v>
      </c>
      <c r="AI52" s="57">
        <f t="shared" si="100"/>
        <v>0</v>
      </c>
      <c r="AJ52" s="57">
        <f>AJ65+AJ73+AJ86</f>
        <v>0</v>
      </c>
      <c r="AK52" s="56"/>
      <c r="AL52" s="57">
        <f>SUM(AD52:AK52)</f>
        <v>0</v>
      </c>
      <c r="AM52" s="60">
        <f t="shared" ref="AM52:AM54" si="101">AL52/AL$47</f>
        <v>0</v>
      </c>
      <c r="AN52" s="26"/>
      <c r="AO52" s="47"/>
      <c r="AP52" s="46"/>
      <c r="BB52" s="203" t="s">
        <v>46</v>
      </c>
      <c r="BC52" s="56"/>
      <c r="BD52" s="57">
        <f>BD65+BD73+BD86</f>
        <v>0</v>
      </c>
      <c r="BE52" s="57">
        <f t="shared" ref="BE52:BJ52" si="102">BE65+BE73+BE86</f>
        <v>0</v>
      </c>
      <c r="BF52" s="57">
        <f t="shared" si="102"/>
        <v>0</v>
      </c>
      <c r="BG52" s="57">
        <f t="shared" si="102"/>
        <v>0</v>
      </c>
      <c r="BH52" s="57">
        <f t="shared" si="102"/>
        <v>0</v>
      </c>
      <c r="BI52" s="57">
        <f t="shared" si="102"/>
        <v>0</v>
      </c>
      <c r="BJ52" s="57">
        <f t="shared" si="102"/>
        <v>0</v>
      </c>
      <c r="BK52" s="56"/>
      <c r="BL52" s="57">
        <f>SUM(BD52:BK52)</f>
        <v>0</v>
      </c>
      <c r="BM52" s="60">
        <f t="shared" ref="BM52:BM54" si="103">BL52/BL$47</f>
        <v>0</v>
      </c>
      <c r="BN52" s="26"/>
      <c r="BO52" s="47"/>
      <c r="BP52" s="46"/>
      <c r="CB52" s="203" t="s">
        <v>46</v>
      </c>
      <c r="CC52" s="56"/>
      <c r="CD52" s="57">
        <f>CD65+CD73+CD86</f>
        <v>0</v>
      </c>
      <c r="CE52" s="57">
        <f t="shared" ref="CE52:CJ52" si="104">CE65+CE73+CE86</f>
        <v>0</v>
      </c>
      <c r="CF52" s="57">
        <f t="shared" si="104"/>
        <v>0</v>
      </c>
      <c r="CG52" s="57">
        <f t="shared" si="104"/>
        <v>0</v>
      </c>
      <c r="CH52" s="57">
        <f t="shared" si="104"/>
        <v>0</v>
      </c>
      <c r="CI52" s="57">
        <f t="shared" si="104"/>
        <v>0</v>
      </c>
      <c r="CJ52" s="57">
        <f t="shared" si="104"/>
        <v>0</v>
      </c>
      <c r="CK52" s="56"/>
      <c r="CL52" s="57">
        <f>SUM(CD52:CK52)</f>
        <v>0</v>
      </c>
      <c r="CM52" s="60">
        <f t="shared" ref="CM52:CM54" si="105">CL52/CL$47</f>
        <v>0</v>
      </c>
      <c r="CN52" s="26"/>
      <c r="CO52" s="47"/>
      <c r="CP52" s="46"/>
      <c r="CQ52" s="5"/>
      <c r="CR52" s="13" t="s">
        <v>170</v>
      </c>
      <c r="CS52" s="125">
        <f t="shared" si="94"/>
        <v>0</v>
      </c>
      <c r="CT52" s="125">
        <f t="shared" si="95"/>
        <v>0</v>
      </c>
      <c r="CU52" s="125">
        <f t="shared" si="96"/>
        <v>0</v>
      </c>
      <c r="CV52" s="125">
        <f t="shared" si="97"/>
        <v>0</v>
      </c>
      <c r="CW52" s="5"/>
      <c r="CX52" s="126">
        <f t="shared" si="73"/>
        <v>0</v>
      </c>
      <c r="CY52" s="5"/>
      <c r="CZ52" s="127">
        <f t="shared" si="74"/>
        <v>0</v>
      </c>
      <c r="DA52" s="46"/>
      <c r="DC52" s="182"/>
      <c r="DD52" s="117"/>
      <c r="DE52" s="117"/>
      <c r="DF52" s="117"/>
      <c r="DG52" s="185"/>
    </row>
    <row r="53" spans="2:111" x14ac:dyDescent="0.35">
      <c r="B53" s="203" t="s">
        <v>164</v>
      </c>
      <c r="C53" s="56"/>
      <c r="D53" s="76">
        <f>IF(I27&gt;0,I27/7,(C27/30))+IF(I21&gt;0,I21/7,(C21/30))</f>
        <v>0</v>
      </c>
      <c r="E53" s="76">
        <f>IF(I27&gt;0,I27/7,(C27/30))+IF(I21&gt;0,I21/7,(C21/30))</f>
        <v>0</v>
      </c>
      <c r="F53" s="76">
        <f>IF(I27&gt;0,I27/7,(C27/30))+IF(I21&gt;0,I21/7,(C21/30))</f>
        <v>0</v>
      </c>
      <c r="G53" s="76">
        <f>IF(I27&gt;0,I27/7,(C27/30))+IF(I21&gt;0,I21/7,(C21/30))</f>
        <v>0</v>
      </c>
      <c r="H53" s="76">
        <f>IF(I27&gt;0,I27/7,(C27/30))+IF(I21&gt;0,I21/7,(C21/30))</f>
        <v>0</v>
      </c>
      <c r="I53" s="76">
        <f>IF(I27&gt;0,I27/7,(C27/30))+IF(I21&gt;0,I21/7,(C21/30))</f>
        <v>0</v>
      </c>
      <c r="J53" s="76">
        <f>IF(I27&gt;0,I27/7,(C27/30))+IF(I21&gt;0,I21/7,(C21/30))</f>
        <v>0</v>
      </c>
      <c r="K53" s="56"/>
      <c r="L53" s="76">
        <f>SUM(D53:K53)</f>
        <v>0</v>
      </c>
      <c r="M53" s="60" t="e">
        <f t="shared" si="99"/>
        <v>#DIV/0!</v>
      </c>
      <c r="N53" s="26"/>
      <c r="O53" s="47" t="s">
        <v>69</v>
      </c>
      <c r="P53" s="46"/>
      <c r="AB53" s="203" t="s">
        <v>164</v>
      </c>
      <c r="AC53" s="56"/>
      <c r="AD53" s="76">
        <f>IF(AI27&gt;0,AI27/7,(AC27/30))+IF(AI21&gt;0,AI21/7,(AC21/30))</f>
        <v>0</v>
      </c>
      <c r="AE53" s="76">
        <f>IF(AI27&gt;0,AI27/7,(AC27/30))+IF(AI21&gt;0,AI21/7,(AC21/30))</f>
        <v>0</v>
      </c>
      <c r="AF53" s="76">
        <f>IF(AI27&gt;0,AI27/7,(AC27/30))+IF(AI21&gt;0,AI21/7,(AC21/30))</f>
        <v>0</v>
      </c>
      <c r="AG53" s="76">
        <f>IF(AI27&gt;0,AI27/7,(AC27/30))+IF(AI21&gt;0,AI21/7,(AC21/30))</f>
        <v>0</v>
      </c>
      <c r="AH53" s="76">
        <f>IF(AI27&gt;0,AI27/7,(AC27/30))+IF(AI21&gt;0,AI21/7,(AC21/30))</f>
        <v>0</v>
      </c>
      <c r="AI53" s="76">
        <f>IF(AI27&gt;0,AI27/7,(AC27/30))+IF(AI21&gt;0,AI21/7,(AC21/30))</f>
        <v>0</v>
      </c>
      <c r="AJ53" s="76">
        <f>IF(AI27&gt;0,AI27/7,(AC27/30))+IF(AI21&gt;0,AI21/7,(AC21/30))</f>
        <v>0</v>
      </c>
      <c r="AK53" s="56"/>
      <c r="AL53" s="76">
        <f>SUM(AD53:AK53)</f>
        <v>0</v>
      </c>
      <c r="AM53" s="60">
        <f t="shared" si="101"/>
        <v>0</v>
      </c>
      <c r="AN53" s="26"/>
      <c r="AO53" s="47" t="s">
        <v>69</v>
      </c>
      <c r="AP53" s="46"/>
      <c r="BB53" s="203" t="s">
        <v>164</v>
      </c>
      <c r="BC53" s="56"/>
      <c r="BD53" s="76">
        <f>IF(BI27&gt;0,BI27/7,(BC27/30))+IF(BI21&gt;0,BI21/7,(BC21/30))</f>
        <v>0</v>
      </c>
      <c r="BE53" s="76">
        <f>IF(BI27&gt;0,BI27/7,(BC27/30))+IF(BI21&gt;0,BI21/7,(BC21/30))</f>
        <v>0</v>
      </c>
      <c r="BF53" s="76">
        <f>IF(BI27&gt;0,BI27/7,(BC27/30))+IF(BI21&gt;0,BI21/7,(BC21/30))</f>
        <v>0</v>
      </c>
      <c r="BG53" s="76">
        <f>IF(BI27&gt;0,BI27/7,(BC27/30))+IF(BI21&gt;0,BI21/7,(BC21/30))</f>
        <v>0</v>
      </c>
      <c r="BH53" s="76">
        <f>IF(BI27&gt;0,BI27/7,(BC27/30))+IF(BI21&gt;0,BI21/7,(BC21/30))</f>
        <v>0</v>
      </c>
      <c r="BI53" s="76">
        <f>IF(BI27&gt;0,BI27/7,(BC27/30))+IF(BI21&gt;0,BI21/7,(BC21/30))</f>
        <v>0</v>
      </c>
      <c r="BJ53" s="76">
        <f>IF(BI27&gt;0,BI27/7,(BC27/30))+IF(BI21&gt;0,BI21/7,(BC21/30))</f>
        <v>0</v>
      </c>
      <c r="BK53" s="56"/>
      <c r="BL53" s="76">
        <f>SUM(BD53:BK53)</f>
        <v>0</v>
      </c>
      <c r="BM53" s="60">
        <f t="shared" si="103"/>
        <v>0</v>
      </c>
      <c r="BN53" s="26"/>
      <c r="BO53" s="47" t="s">
        <v>69</v>
      </c>
      <c r="BP53" s="46"/>
      <c r="CB53" s="203" t="s">
        <v>164</v>
      </c>
      <c r="CC53" s="56"/>
      <c r="CD53" s="76">
        <f>IF(CI27&gt;0,CI27/7,(CC27/30))+IF(CI21&gt;0,CI21/7,(CC21/30))</f>
        <v>0</v>
      </c>
      <c r="CE53" s="76">
        <f>IF(CI27&gt;0,CI27/7,(CC27/30))+IF(CI21&gt;0,CI21/7,(CC21/30))</f>
        <v>0</v>
      </c>
      <c r="CF53" s="76">
        <f>IF(CI27&gt;0,CI27/7,(CC27/30))+IF(CI21&gt;0,CI21/7,(CC21/30))</f>
        <v>0</v>
      </c>
      <c r="CG53" s="76">
        <f>IF(CI27&gt;0,CI27/7,(CC27/30))+IF(CI21&gt;0,CI21/7,(CC21/30))</f>
        <v>0</v>
      </c>
      <c r="CH53" s="76">
        <f>IF(CI27&gt;0,CI27/7,(CC27/30))+IF(CI21&gt;0,CI21/7,(CC21/30))</f>
        <v>0</v>
      </c>
      <c r="CI53" s="76">
        <f>IF(CI27&gt;0,CI27/7,(CC27/30))+IF(CI21&gt;0,CI21/7,(CC21/30))</f>
        <v>0</v>
      </c>
      <c r="CJ53" s="76">
        <f>IF(CI27&gt;0,CI27/7,(CC27/30))+IF(CI21&gt;0,CI21/7,(CC21/30))</f>
        <v>0</v>
      </c>
      <c r="CK53" s="56"/>
      <c r="CL53" s="76">
        <f>SUM(CD53:CK53)</f>
        <v>0</v>
      </c>
      <c r="CM53" s="60">
        <f t="shared" si="105"/>
        <v>0</v>
      </c>
      <c r="CN53" s="26"/>
      <c r="CO53" s="47" t="s">
        <v>69</v>
      </c>
      <c r="CP53" s="46"/>
      <c r="CS53" s="25">
        <f>CS49-SUM(CS50:CS52)</f>
        <v>0</v>
      </c>
      <c r="CT53" s="25">
        <f t="shared" ref="CT53:CX53" si="106">CT49-SUM(CT50:CT52)</f>
        <v>6.9993000000000014E-2</v>
      </c>
      <c r="CU53" s="25">
        <f t="shared" si="106"/>
        <v>6.9993000000000014E-2</v>
      </c>
      <c r="CV53" s="25">
        <f t="shared" si="106"/>
        <v>6.9993000000000014E-2</v>
      </c>
      <c r="CX53" s="25">
        <f t="shared" si="106"/>
        <v>0.20997900000000003</v>
      </c>
      <c r="CZ53" s="167">
        <f>CZ49-CZ50-CZ51-CZ52</f>
        <v>0.30996899999999999</v>
      </c>
      <c r="DA53" s="46"/>
      <c r="DC53" s="190"/>
      <c r="DD53" s="189" t="e">
        <f>DC53/DC45</f>
        <v>#DIV/0!</v>
      </c>
      <c r="DE53" s="191">
        <f>CZ53-DC53</f>
        <v>0.30996899999999999</v>
      </c>
      <c r="DF53" s="189" t="e">
        <f>(CZ53/DC53)-1</f>
        <v>#DIV/0!</v>
      </c>
      <c r="DG53" s="186"/>
    </row>
    <row r="54" spans="2:111" ht="15" thickBot="1" x14ac:dyDescent="0.4">
      <c r="B54" s="242" t="s">
        <v>318</v>
      </c>
      <c r="C54" s="62"/>
      <c r="D54" s="63">
        <f>D50-D51-D52-D53</f>
        <v>0</v>
      </c>
      <c r="E54" s="63">
        <f t="shared" ref="E54:J54" si="107">E50-E51-E52-E53</f>
        <v>0</v>
      </c>
      <c r="F54" s="63">
        <f t="shared" si="107"/>
        <v>0</v>
      </c>
      <c r="G54" s="63">
        <f t="shared" si="107"/>
        <v>0</v>
      </c>
      <c r="H54" s="63">
        <f t="shared" si="107"/>
        <v>0</v>
      </c>
      <c r="I54" s="63">
        <f t="shared" si="107"/>
        <v>0</v>
      </c>
      <c r="J54" s="63">
        <f t="shared" si="107"/>
        <v>0</v>
      </c>
      <c r="K54" s="64"/>
      <c r="L54" s="63">
        <f>L50-L51-L52-L53</f>
        <v>0</v>
      </c>
      <c r="M54" s="65" t="e">
        <f t="shared" si="99"/>
        <v>#DIV/0!</v>
      </c>
      <c r="N54" s="26"/>
      <c r="O54" s="238">
        <f>L66+L74+L87-L53</f>
        <v>0</v>
      </c>
      <c r="P54" s="46"/>
      <c r="AB54" s="242" t="s">
        <v>166</v>
      </c>
      <c r="AC54" s="62"/>
      <c r="AD54" s="63">
        <f>AD50-AD51-AD52-AD53</f>
        <v>9.9990000000000009E-3</v>
      </c>
      <c r="AE54" s="63">
        <f t="shared" ref="AE54:AJ54" si="108">AE50-AE51-AE52-AE53</f>
        <v>9.9990000000000009E-3</v>
      </c>
      <c r="AF54" s="63">
        <f t="shared" si="108"/>
        <v>9.9990000000000009E-3</v>
      </c>
      <c r="AG54" s="63">
        <f t="shared" si="108"/>
        <v>9.9990000000000009E-3</v>
      </c>
      <c r="AH54" s="63">
        <f t="shared" si="108"/>
        <v>9.9990000000000009E-3</v>
      </c>
      <c r="AI54" s="63">
        <f t="shared" si="108"/>
        <v>9.9990000000000009E-3</v>
      </c>
      <c r="AJ54" s="63">
        <f t="shared" si="108"/>
        <v>9.9990000000000009E-3</v>
      </c>
      <c r="AK54" s="64"/>
      <c r="AL54" s="63">
        <f>AL50-AL51-AL52-AL53</f>
        <v>6.9993000000000014E-2</v>
      </c>
      <c r="AM54" s="65">
        <f t="shared" si="101"/>
        <v>0.99990000000000012</v>
      </c>
      <c r="AN54" s="26"/>
      <c r="AO54" s="238">
        <f>AL66+AL74+AL87-AL53</f>
        <v>6.9993000000000014E-2</v>
      </c>
      <c r="AP54" s="46"/>
      <c r="BB54" s="242" t="s">
        <v>166</v>
      </c>
      <c r="BC54" s="62"/>
      <c r="BD54" s="63">
        <f>BD50-BD51-BD52-BD53</f>
        <v>9.9990000000000009E-3</v>
      </c>
      <c r="BE54" s="63">
        <f t="shared" ref="BE54:BJ54" si="109">BE50-BE51-BE52-BE53</f>
        <v>9.9990000000000009E-3</v>
      </c>
      <c r="BF54" s="63">
        <f t="shared" si="109"/>
        <v>9.9990000000000009E-3</v>
      </c>
      <c r="BG54" s="63">
        <f t="shared" si="109"/>
        <v>9.9990000000000009E-3</v>
      </c>
      <c r="BH54" s="63">
        <f t="shared" si="109"/>
        <v>9.9990000000000009E-3</v>
      </c>
      <c r="BI54" s="63">
        <f t="shared" si="109"/>
        <v>9.9990000000000009E-3</v>
      </c>
      <c r="BJ54" s="63">
        <f t="shared" si="109"/>
        <v>9.9990000000000009E-3</v>
      </c>
      <c r="BK54" s="64"/>
      <c r="BL54" s="63">
        <f>BL50-BL51-BL52-BL53</f>
        <v>6.9993000000000014E-2</v>
      </c>
      <c r="BM54" s="65">
        <f t="shared" si="103"/>
        <v>0.99990000000000012</v>
      </c>
      <c r="BN54" s="26"/>
      <c r="BO54" s="238">
        <f>BL66+BL74+BL87-BL53</f>
        <v>6.9993000000000014E-2</v>
      </c>
      <c r="BP54" s="46"/>
      <c r="CB54" s="242" t="s">
        <v>166</v>
      </c>
      <c r="CC54" s="62"/>
      <c r="CD54" s="63">
        <f>CD50-CD51-CD52-CD53</f>
        <v>9.9990000000000009E-3</v>
      </c>
      <c r="CE54" s="63">
        <f t="shared" ref="CE54:CJ54" si="110">CE50-CE51-CE52-CE53</f>
        <v>9.9990000000000009E-3</v>
      </c>
      <c r="CF54" s="63">
        <f t="shared" si="110"/>
        <v>9.9990000000000009E-3</v>
      </c>
      <c r="CG54" s="63">
        <f t="shared" si="110"/>
        <v>9.9990000000000009E-3</v>
      </c>
      <c r="CH54" s="63">
        <f t="shared" si="110"/>
        <v>9.9990000000000009E-3</v>
      </c>
      <c r="CI54" s="63">
        <f t="shared" si="110"/>
        <v>9.9990000000000009E-3</v>
      </c>
      <c r="CJ54" s="63">
        <f t="shared" si="110"/>
        <v>9.9990000000000009E-3</v>
      </c>
      <c r="CK54" s="64"/>
      <c r="CL54" s="63">
        <f>CL50-CL51-CL52-CL53</f>
        <v>6.9993000000000014E-2</v>
      </c>
      <c r="CM54" s="65">
        <f t="shared" si="105"/>
        <v>0.99990000000000012</v>
      </c>
      <c r="CN54" s="26"/>
      <c r="CO54" s="238">
        <f>CL66+CL74+CL87-CL53</f>
        <v>6.9993000000000014E-2</v>
      </c>
      <c r="CP54" s="46"/>
      <c r="DA54" s="46"/>
    </row>
    <row r="55" spans="2:111" x14ac:dyDescent="0.35">
      <c r="B55" s="47"/>
      <c r="D55" s="24"/>
      <c r="E55" s="24"/>
      <c r="F55" s="24"/>
      <c r="G55" s="24"/>
      <c r="H55" s="24"/>
      <c r="I55" s="24"/>
      <c r="J55" s="24"/>
      <c r="O55" s="47"/>
      <c r="P55" s="46"/>
      <c r="AB55" s="47"/>
      <c r="AD55" s="24"/>
      <c r="AE55" s="24"/>
      <c r="AF55" s="24"/>
      <c r="AG55" s="24"/>
      <c r="AH55" s="24"/>
      <c r="AI55" s="24"/>
      <c r="AJ55" s="24"/>
      <c r="AO55" s="47"/>
      <c r="AP55" s="46"/>
      <c r="BB55" s="47"/>
      <c r="BD55" s="24"/>
      <c r="BE55" s="24"/>
      <c r="BF55" s="24"/>
      <c r="BG55" s="24"/>
      <c r="BH55" s="24"/>
      <c r="BI55" s="24"/>
      <c r="BJ55" s="24"/>
      <c r="BO55" s="47"/>
      <c r="BP55" s="46"/>
      <c r="CB55" s="47"/>
      <c r="CD55" s="24"/>
      <c r="CE55" s="24"/>
      <c r="CF55" s="24"/>
      <c r="CG55" s="24"/>
      <c r="CH55" s="24"/>
      <c r="CI55" s="24"/>
      <c r="CJ55" s="24"/>
      <c r="CO55" s="47"/>
      <c r="CP55" s="46"/>
      <c r="CQ55" s="50"/>
      <c r="CR55" s="50"/>
      <c r="CS55" s="128">
        <f>IFERROR(IF(D47&gt;0,1,0)+IF(E47&gt;0,1,0)+IF(F47&gt;0,1,0)+IF(G47&gt;0,1,0)+IF(H47&gt;0,1,0)+IF(I47&gt;0,1,0)+IF(J47&gt;0,1,0),0)</f>
        <v>0</v>
      </c>
      <c r="CT55" s="128">
        <f>IFERROR(IF(AD47&gt;0,1,0)+IF(AE47&gt;0,1,0)+IF(AF47&gt;0,1,0)+IF(AG47&gt;0,1,0)+IF(AH47&gt;0,1,0)+IF(AI47&gt;0,1,0)+IF(AJ47&gt;0,1,0),0)</f>
        <v>7</v>
      </c>
      <c r="CU55" s="128">
        <f>IF(BD47&gt;0,1,0)+IF(BE47&gt;0,1,0)+IF(BF47&gt;0,1,0)+IF(BG47&gt;0,1,0)+IF(BH47&gt;0,1,0)+IF(BI47&gt;0,1,0)+IF(BJ47&gt;0,1,0)</f>
        <v>7</v>
      </c>
      <c r="CV55" s="128">
        <f>IF(CD47&gt;0,1,0)+IF(CE47&gt;0,1,0)+IF(CF47&gt;0,1,0)+IF(CG47&gt;0,1,0)+IF(CH47&gt;0,1,0)+IF(CI47&gt;0,1,0)+IF(CJ47&gt;0,1,0)</f>
        <v>7</v>
      </c>
      <c r="CW55" s="50"/>
      <c r="CX55" s="50"/>
      <c r="CY55" s="50"/>
      <c r="CZ55" s="50"/>
      <c r="DA55" s="51"/>
    </row>
    <row r="56" spans="2:111" x14ac:dyDescent="0.35">
      <c r="B56" s="41"/>
      <c r="C56" s="42"/>
      <c r="D56" s="43"/>
      <c r="E56" s="43"/>
      <c r="F56" s="43"/>
      <c r="G56" s="43"/>
      <c r="H56" s="43"/>
      <c r="I56" s="43"/>
      <c r="J56" s="43"/>
      <c r="K56" s="42"/>
      <c r="L56" s="42"/>
      <c r="M56" s="44"/>
      <c r="N56" s="66" t="s">
        <v>47</v>
      </c>
      <c r="O56" s="47"/>
      <c r="P56" s="46"/>
      <c r="AB56" s="41"/>
      <c r="AC56" s="42"/>
      <c r="AD56" s="43"/>
      <c r="AE56" s="43"/>
      <c r="AF56" s="43"/>
      <c r="AG56" s="43"/>
      <c r="AH56" s="43"/>
      <c r="AI56" s="43"/>
      <c r="AJ56" s="43"/>
      <c r="AK56" s="42"/>
      <c r="AL56" s="42"/>
      <c r="AM56" s="44"/>
      <c r="AN56" s="66" t="s">
        <v>47</v>
      </c>
      <c r="AO56" s="47"/>
      <c r="AP56" s="46"/>
      <c r="BB56" s="41"/>
      <c r="BC56" s="42"/>
      <c r="BD56" s="43"/>
      <c r="BE56" s="43"/>
      <c r="BF56" s="43"/>
      <c r="BG56" s="43"/>
      <c r="BH56" s="43"/>
      <c r="BI56" s="43"/>
      <c r="BJ56" s="43"/>
      <c r="BK56" s="42"/>
      <c r="BL56" s="42"/>
      <c r="BM56" s="44"/>
      <c r="BN56" s="66" t="s">
        <v>47</v>
      </c>
      <c r="BO56" s="47"/>
      <c r="BP56" s="46"/>
      <c r="CB56" s="41"/>
      <c r="CC56" s="42"/>
      <c r="CD56" s="43"/>
      <c r="CE56" s="43"/>
      <c r="CF56" s="43"/>
      <c r="CG56" s="43"/>
      <c r="CH56" s="43"/>
      <c r="CI56" s="43"/>
      <c r="CJ56" s="43"/>
      <c r="CK56" s="42"/>
      <c r="CL56" s="42"/>
      <c r="CM56" s="44"/>
      <c r="CN56" s="66" t="s">
        <v>47</v>
      </c>
      <c r="CO56" s="47"/>
      <c r="CP56" s="46"/>
    </row>
    <row r="57" spans="2:111" x14ac:dyDescent="0.35">
      <c r="B57" s="229" t="s">
        <v>153</v>
      </c>
      <c r="C57" s="5"/>
      <c r="D57" s="29" t="s">
        <v>18</v>
      </c>
      <c r="E57" s="29" t="s">
        <v>19</v>
      </c>
      <c r="F57" s="29" t="s">
        <v>20</v>
      </c>
      <c r="G57" s="29" t="s">
        <v>21</v>
      </c>
      <c r="H57" s="29" t="s">
        <v>22</v>
      </c>
      <c r="I57" s="29" t="s">
        <v>23</v>
      </c>
      <c r="J57" s="29" t="s">
        <v>24</v>
      </c>
      <c r="K57" s="5"/>
      <c r="L57" s="40" t="s">
        <v>1</v>
      </c>
      <c r="M57" s="46"/>
      <c r="O57" s="47"/>
      <c r="P57" s="46"/>
      <c r="AB57" s="229" t="s">
        <v>153</v>
      </c>
      <c r="AC57" s="5"/>
      <c r="AD57" s="29" t="s">
        <v>18</v>
      </c>
      <c r="AE57" s="29" t="s">
        <v>19</v>
      </c>
      <c r="AF57" s="29" t="s">
        <v>20</v>
      </c>
      <c r="AG57" s="29" t="s">
        <v>21</v>
      </c>
      <c r="AH57" s="29" t="s">
        <v>22</v>
      </c>
      <c r="AI57" s="29" t="s">
        <v>23</v>
      </c>
      <c r="AJ57" s="29" t="s">
        <v>24</v>
      </c>
      <c r="AK57" s="5"/>
      <c r="AL57" s="40" t="s">
        <v>1</v>
      </c>
      <c r="AM57" s="46"/>
      <c r="AO57" s="47"/>
      <c r="AP57" s="46"/>
      <c r="BB57" s="229" t="s">
        <v>153</v>
      </c>
      <c r="BC57" s="5"/>
      <c r="BD57" s="29" t="s">
        <v>18</v>
      </c>
      <c r="BE57" s="29" t="s">
        <v>19</v>
      </c>
      <c r="BF57" s="29" t="s">
        <v>20</v>
      </c>
      <c r="BG57" s="29" t="s">
        <v>21</v>
      </c>
      <c r="BH57" s="29" t="s">
        <v>22</v>
      </c>
      <c r="BI57" s="29" t="s">
        <v>23</v>
      </c>
      <c r="BJ57" s="29" t="s">
        <v>24</v>
      </c>
      <c r="BK57" s="5"/>
      <c r="BL57" s="40" t="s">
        <v>1</v>
      </c>
      <c r="BM57" s="46"/>
      <c r="BO57" s="47"/>
      <c r="BP57" s="46"/>
      <c r="CB57" s="229" t="s">
        <v>153</v>
      </c>
      <c r="CC57" s="5"/>
      <c r="CD57" s="29" t="s">
        <v>18</v>
      </c>
      <c r="CE57" s="29" t="s">
        <v>19</v>
      </c>
      <c r="CF57" s="29" t="s">
        <v>20</v>
      </c>
      <c r="CG57" s="29" t="s">
        <v>21</v>
      </c>
      <c r="CH57" s="29" t="s">
        <v>22</v>
      </c>
      <c r="CI57" s="29" t="s">
        <v>23</v>
      </c>
      <c r="CJ57" s="29" t="s">
        <v>24</v>
      </c>
      <c r="CK57" s="5"/>
      <c r="CL57" s="40" t="s">
        <v>1</v>
      </c>
      <c r="CM57" s="46"/>
      <c r="CO57" s="47"/>
      <c r="CP57" s="46"/>
    </row>
    <row r="58" spans="2:111" x14ac:dyDescent="0.35">
      <c r="B58" s="47" t="s">
        <v>53</v>
      </c>
      <c r="C58" s="5"/>
      <c r="D58" s="32">
        <f>IF(I9&gt;0,I9*D33,H9)</f>
        <v>0</v>
      </c>
      <c r="E58" s="32">
        <f>IF(I9&gt;0,I9*E33,H9)</f>
        <v>0</v>
      </c>
      <c r="F58" s="32">
        <f>IF(I9&gt;0,I9*F33,H9)</f>
        <v>0</v>
      </c>
      <c r="G58" s="32">
        <f>IF(I9&gt;0,I9*G33,H9)</f>
        <v>0</v>
      </c>
      <c r="H58" s="32">
        <f>IF(I9&gt;0,I9*H33,H9)</f>
        <v>0</v>
      </c>
      <c r="I58" s="32">
        <f>IF(I9&gt;0,I9*I33,H9)</f>
        <v>0</v>
      </c>
      <c r="J58" s="32">
        <f>IF(I9&gt;0,I9*J33,H9)</f>
        <v>0</v>
      </c>
      <c r="K58" s="5"/>
      <c r="L58" s="38">
        <f>SUM(D58:K58)</f>
        <v>0</v>
      </c>
      <c r="M58" s="46"/>
      <c r="N58" s="26">
        <f>IFERROR(L58/L33,0)</f>
        <v>0</v>
      </c>
      <c r="O58" s="47"/>
      <c r="P58" s="46"/>
      <c r="AB58" s="47" t="s">
        <v>53</v>
      </c>
      <c r="AC58" s="5"/>
      <c r="AD58" s="32">
        <f>IF(AI9&gt;0,AI9*AD33,AH9)</f>
        <v>0</v>
      </c>
      <c r="AE58" s="32">
        <f>IF(AI9&gt;0,AI9*AE33,AH9)</f>
        <v>0</v>
      </c>
      <c r="AF58" s="32">
        <f>IF(AI9&gt;0,AI9*AF33,AH9)</f>
        <v>0</v>
      </c>
      <c r="AG58" s="32">
        <f>IF(AI9&gt;0,AI9*AG33,AH9)</f>
        <v>0</v>
      </c>
      <c r="AH58" s="32">
        <f>IF(AI9&gt;0,AI9*AH33,AH9)</f>
        <v>0</v>
      </c>
      <c r="AI58" s="32">
        <f>IF(AI9&gt;0,AI9*AI33,AH9)</f>
        <v>0</v>
      </c>
      <c r="AJ58" s="32">
        <f>IF(AI9&gt;0,AI9*AJ33,AH9)</f>
        <v>0</v>
      </c>
      <c r="AK58" s="5"/>
      <c r="AL58" s="38">
        <f>SUM(AD58:AK58)</f>
        <v>0</v>
      </c>
      <c r="AM58" s="46"/>
      <c r="AN58" s="26">
        <f>IFERROR(AL58/AL33,0)</f>
        <v>0</v>
      </c>
      <c r="AO58" s="47"/>
      <c r="AP58" s="46"/>
      <c r="BB58" s="47" t="s">
        <v>53</v>
      </c>
      <c r="BC58" s="5"/>
      <c r="BD58" s="32">
        <f>IF(BI9&gt;0,BI9*BD33,BH9)</f>
        <v>0</v>
      </c>
      <c r="BE58" s="32">
        <f>IF(BI9&gt;0,BI9*BE33,BH9)</f>
        <v>0</v>
      </c>
      <c r="BF58" s="32">
        <f>IF(BI9&gt;0,BI9*BF33,BH9)</f>
        <v>0</v>
      </c>
      <c r="BG58" s="32">
        <f>IF(BI9&gt;0,BI9*BG33,BH9)</f>
        <v>0</v>
      </c>
      <c r="BH58" s="32">
        <f>IF(BI9&gt;0,BI9*BH33,BH9)</f>
        <v>0</v>
      </c>
      <c r="BI58" s="32">
        <f>IF(BI9&gt;0,BI9*BI33,BH9)</f>
        <v>0</v>
      </c>
      <c r="BJ58" s="32">
        <f>IF(BI9&gt;0,BI9*BJ33,BH9)</f>
        <v>0</v>
      </c>
      <c r="BK58" s="5"/>
      <c r="BL58" s="38">
        <f>SUM(BD58:BK58)</f>
        <v>0</v>
      </c>
      <c r="BM58" s="46"/>
      <c r="BN58" s="26">
        <f>IFERROR(BL58/BL33,0)</f>
        <v>0</v>
      </c>
      <c r="BO58" s="47"/>
      <c r="BP58" s="46"/>
      <c r="CB58" s="47" t="s">
        <v>53</v>
      </c>
      <c r="CC58" s="5"/>
      <c r="CD58" s="32">
        <f>IF(CI9&gt;0,CI9*CD33,CH9)</f>
        <v>0</v>
      </c>
      <c r="CE58" s="32">
        <f>IF(CI9&gt;0,CI9*CE33,CH9)</f>
        <v>0</v>
      </c>
      <c r="CF58" s="32">
        <f>IF(CI9&gt;0,CI9*CF33,CH9)</f>
        <v>0</v>
      </c>
      <c r="CG58" s="32">
        <f>IF(CI9&gt;0,CI9*CG33,CH9)</f>
        <v>0</v>
      </c>
      <c r="CH58" s="32">
        <f>IF(CI9&gt;0,CI9*CH33,CH9)</f>
        <v>0</v>
      </c>
      <c r="CI58" s="32">
        <f>IF(CI9&gt;0,CI9*CI33,CH9)</f>
        <v>0</v>
      </c>
      <c r="CJ58" s="32">
        <f>IF(CI9&gt;0,CI9*CJ33,CH9)</f>
        <v>0</v>
      </c>
      <c r="CK58" s="5"/>
      <c r="CL58" s="38">
        <f>SUM(CD58:CK58)</f>
        <v>0</v>
      </c>
      <c r="CM58" s="46"/>
      <c r="CN58" s="26">
        <f>IFERROR(CL58/CL33,0)</f>
        <v>0</v>
      </c>
      <c r="CO58" s="47"/>
      <c r="CP58" s="46"/>
    </row>
    <row r="59" spans="2:111" x14ac:dyDescent="0.35">
      <c r="B59" s="47" t="s">
        <v>54</v>
      </c>
      <c r="C59" s="5"/>
      <c r="D59" s="233">
        <f>IF(I10&gt;0,I10*D33,H10)</f>
        <v>0</v>
      </c>
      <c r="E59" s="233">
        <f>IF(I10&gt;0,I10*E33,H10)</f>
        <v>0</v>
      </c>
      <c r="F59" s="233">
        <f>IF(I10&gt;0,I10*F33,H10)</f>
        <v>0</v>
      </c>
      <c r="G59" s="233">
        <f>IF(I10&gt;0,I10*G33,H10)</f>
        <v>0</v>
      </c>
      <c r="H59" s="233">
        <f>IF(I10&gt;0,I10*H33,H10)</f>
        <v>0</v>
      </c>
      <c r="I59" s="233">
        <f>IF(I10&gt;0,I10*I33,H10)</f>
        <v>0</v>
      </c>
      <c r="J59" s="233">
        <f>IF(I10&gt;0,I10*J33,H10)</f>
        <v>0</v>
      </c>
      <c r="K59" s="5"/>
      <c r="L59" s="81">
        <f>SUM(D59:K59)</f>
        <v>0</v>
      </c>
      <c r="M59" s="46"/>
      <c r="N59" s="26">
        <f>IFERROR(L59/L33,0)</f>
        <v>0</v>
      </c>
      <c r="O59" s="47"/>
      <c r="P59" s="46"/>
      <c r="AB59" s="47" t="s">
        <v>54</v>
      </c>
      <c r="AC59" s="5"/>
      <c r="AD59" s="233">
        <f>IF(AI10&gt;0,AI10*AD33,AH10)</f>
        <v>0</v>
      </c>
      <c r="AE59" s="233">
        <f>IF(AI10&gt;0,AI10*AE33,AH10)</f>
        <v>0</v>
      </c>
      <c r="AF59" s="233">
        <f>IF(AI10&gt;0,AI10*AF33,AH10)</f>
        <v>0</v>
      </c>
      <c r="AG59" s="233">
        <f>IF(AI10&gt;0,AI10*AG33,AH10)</f>
        <v>0</v>
      </c>
      <c r="AH59" s="233">
        <f>IF(AI10&gt;0,AI10*AH33,AH10)</f>
        <v>0</v>
      </c>
      <c r="AI59" s="233">
        <f>IF(AI10&gt;0,AI10*AI33,AH10)</f>
        <v>0</v>
      </c>
      <c r="AJ59" s="233">
        <f>IF(AI10&gt;0,AI10*AJ33,AH10)</f>
        <v>0</v>
      </c>
      <c r="AK59" s="5"/>
      <c r="AL59" s="81">
        <f>SUM(AD59:AK59)</f>
        <v>0</v>
      </c>
      <c r="AM59" s="46"/>
      <c r="AN59" s="26">
        <f>IFERROR(AL59/AL33,0)</f>
        <v>0</v>
      </c>
      <c r="AO59" s="47"/>
      <c r="AP59" s="46"/>
      <c r="BB59" s="47" t="s">
        <v>54</v>
      </c>
      <c r="BC59" s="5"/>
      <c r="BD59" s="233">
        <f>IF(BI10&gt;0,BI10*BD33,BH10)</f>
        <v>0</v>
      </c>
      <c r="BE59" s="233">
        <f>IF(BI10&gt;0,BI10*BE33,BH10)</f>
        <v>0</v>
      </c>
      <c r="BF59" s="233">
        <f>IF(BI10&gt;0,BI10*BF33,BH10)</f>
        <v>0</v>
      </c>
      <c r="BG59" s="233">
        <f>IF(BI10&gt;0,BI10*BG33,BH10)</f>
        <v>0</v>
      </c>
      <c r="BH59" s="233">
        <f>IF(BI10&gt;0,BI10*BH33,BH10)</f>
        <v>0</v>
      </c>
      <c r="BI59" s="233">
        <f>IF(BI10&gt;0,BI10*BI33,BH10)</f>
        <v>0</v>
      </c>
      <c r="BJ59" s="233">
        <f>IF(BI10&gt;0,BI10*BJ33,BH10)</f>
        <v>0</v>
      </c>
      <c r="BK59" s="5"/>
      <c r="BL59" s="81">
        <f>SUM(BD59:BK59)</f>
        <v>0</v>
      </c>
      <c r="BM59" s="46"/>
      <c r="BN59" s="26">
        <f>IFERROR(BL59/BL33,0)</f>
        <v>0</v>
      </c>
      <c r="BO59" s="47"/>
      <c r="BP59" s="46"/>
      <c r="CB59" s="47" t="s">
        <v>54</v>
      </c>
      <c r="CC59" s="5"/>
      <c r="CD59" s="233">
        <f>IF(CI10&gt;0,CI10*CD33,CH10)</f>
        <v>0</v>
      </c>
      <c r="CE59" s="233">
        <f>IF(CI10&gt;0,CI10*CE33,CH10)</f>
        <v>0</v>
      </c>
      <c r="CF59" s="233">
        <f>IF(CI10&gt;0,CI10*CF33,CH10)</f>
        <v>0</v>
      </c>
      <c r="CG59" s="233">
        <f>IF(CI10&gt;0,CI10*CG33,CH10)</f>
        <v>0</v>
      </c>
      <c r="CH59" s="233">
        <f>IF(CI10&gt;0,CI10*CH33,CH10)</f>
        <v>0</v>
      </c>
      <c r="CI59" s="233">
        <f>IF(CI10&gt;0,CI10*CI33,CH10)</f>
        <v>0</v>
      </c>
      <c r="CJ59" s="233">
        <f>IF(CI10&gt;0,CI10*CJ33,CH10)</f>
        <v>0</v>
      </c>
      <c r="CK59" s="5"/>
      <c r="CL59" s="81">
        <f>SUM(CD59:CK59)</f>
        <v>0</v>
      </c>
      <c r="CM59" s="46"/>
      <c r="CN59" s="26">
        <f>IFERROR(CL59/CL33,0)</f>
        <v>0</v>
      </c>
      <c r="CO59" s="47"/>
      <c r="CP59" s="46"/>
    </row>
    <row r="60" spans="2:111" x14ac:dyDescent="0.35">
      <c r="B60" s="82" t="s">
        <v>48</v>
      </c>
      <c r="C60" s="5"/>
      <c r="D60" s="39">
        <f>SUM(D58:D59)</f>
        <v>0</v>
      </c>
      <c r="E60" s="39">
        <f t="shared" ref="E60:J60" si="111">SUM(E58:E59)</f>
        <v>0</v>
      </c>
      <c r="F60" s="39">
        <f t="shared" si="111"/>
        <v>0</v>
      </c>
      <c r="G60" s="39">
        <f t="shared" si="111"/>
        <v>0</v>
      </c>
      <c r="H60" s="39">
        <f t="shared" si="111"/>
        <v>0</v>
      </c>
      <c r="I60" s="39">
        <f t="shared" si="111"/>
        <v>0</v>
      </c>
      <c r="J60" s="39">
        <f t="shared" si="111"/>
        <v>0</v>
      </c>
      <c r="K60" s="5"/>
      <c r="L60" s="39">
        <f>SUM(L58:L59)</f>
        <v>0</v>
      </c>
      <c r="M60" s="46"/>
      <c r="N60" s="108">
        <f>IFERROR(L60/L33,0)</f>
        <v>0</v>
      </c>
      <c r="O60" s="47"/>
      <c r="P60" s="46"/>
      <c r="AB60" s="82" t="s">
        <v>48</v>
      </c>
      <c r="AC60" s="5"/>
      <c r="AD60" s="39">
        <f>SUM(AD58:AD59)</f>
        <v>0</v>
      </c>
      <c r="AE60" s="39">
        <f t="shared" ref="AE60:AJ60" si="112">SUM(AE58:AE59)</f>
        <v>0</v>
      </c>
      <c r="AF60" s="39">
        <f t="shared" si="112"/>
        <v>0</v>
      </c>
      <c r="AG60" s="39">
        <f t="shared" si="112"/>
        <v>0</v>
      </c>
      <c r="AH60" s="39">
        <f t="shared" si="112"/>
        <v>0</v>
      </c>
      <c r="AI60" s="39">
        <f t="shared" si="112"/>
        <v>0</v>
      </c>
      <c r="AJ60" s="39">
        <f t="shared" si="112"/>
        <v>0</v>
      </c>
      <c r="AK60" s="5"/>
      <c r="AL60" s="39">
        <f>SUM(AL58:AL59)</f>
        <v>0</v>
      </c>
      <c r="AM60" s="46"/>
      <c r="AN60" s="108">
        <f>IFERROR(AL60/AL33,0)</f>
        <v>0</v>
      </c>
      <c r="AO60" s="47"/>
      <c r="AP60" s="46"/>
      <c r="BB60" s="82" t="s">
        <v>48</v>
      </c>
      <c r="BC60" s="5"/>
      <c r="BD60" s="39">
        <f>SUM(BD58:BD59)</f>
        <v>0</v>
      </c>
      <c r="BE60" s="39">
        <f t="shared" ref="BE60:BJ60" si="113">SUM(BE58:BE59)</f>
        <v>0</v>
      </c>
      <c r="BF60" s="39">
        <f t="shared" si="113"/>
        <v>0</v>
      </c>
      <c r="BG60" s="39">
        <f t="shared" si="113"/>
        <v>0</v>
      </c>
      <c r="BH60" s="39">
        <f t="shared" si="113"/>
        <v>0</v>
      </c>
      <c r="BI60" s="39">
        <f t="shared" si="113"/>
        <v>0</v>
      </c>
      <c r="BJ60" s="39">
        <f t="shared" si="113"/>
        <v>0</v>
      </c>
      <c r="BK60" s="5"/>
      <c r="BL60" s="39">
        <f>SUM(BL58:BL59)</f>
        <v>0</v>
      </c>
      <c r="BM60" s="46"/>
      <c r="BN60" s="108">
        <f>IFERROR(BL60/BL33,0)</f>
        <v>0</v>
      </c>
      <c r="BO60" s="47"/>
      <c r="BP60" s="46"/>
      <c r="CB60" s="82" t="s">
        <v>48</v>
      </c>
      <c r="CC60" s="5"/>
      <c r="CD60" s="39">
        <f>SUM(CD58:CD59)</f>
        <v>0</v>
      </c>
      <c r="CE60" s="39">
        <f t="shared" ref="CE60:CJ60" si="114">SUM(CE58:CE59)</f>
        <v>0</v>
      </c>
      <c r="CF60" s="39">
        <f t="shared" si="114"/>
        <v>0</v>
      </c>
      <c r="CG60" s="39">
        <f t="shared" si="114"/>
        <v>0</v>
      </c>
      <c r="CH60" s="39">
        <f t="shared" si="114"/>
        <v>0</v>
      </c>
      <c r="CI60" s="39">
        <f t="shared" si="114"/>
        <v>0</v>
      </c>
      <c r="CJ60" s="39">
        <f t="shared" si="114"/>
        <v>0</v>
      </c>
      <c r="CK60" s="5"/>
      <c r="CL60" s="39">
        <f>SUM(CL58:CL59)</f>
        <v>0</v>
      </c>
      <c r="CM60" s="46"/>
      <c r="CN60" s="108">
        <f>IFERROR(CL60/CL33,0)</f>
        <v>0</v>
      </c>
      <c r="CO60" s="47"/>
      <c r="CP60" s="46"/>
    </row>
    <row r="61" spans="2:111" x14ac:dyDescent="0.35">
      <c r="B61" s="47" t="s">
        <v>44</v>
      </c>
      <c r="C61" s="5"/>
      <c r="D61" s="38">
        <f>IF(I23&gt;0,D58*I23,D58*E23)</f>
        <v>0</v>
      </c>
      <c r="E61" s="38">
        <f>IF(I23&gt;0,E58*I23,E58*E23)</f>
        <v>0</v>
      </c>
      <c r="F61" s="38">
        <f>IF(I23&gt;0,F58*I23,F58*E23)</f>
        <v>0</v>
      </c>
      <c r="G61" s="38">
        <f>IF(I23&gt;0,G58*I23,G58*E23)</f>
        <v>0</v>
      </c>
      <c r="H61" s="38">
        <f>IF(I23&gt;0,H58*I23,H58*E23)</f>
        <v>0</v>
      </c>
      <c r="I61" s="38">
        <f>IF(I23&gt;0,I58*I23,I58*E23)</f>
        <v>0</v>
      </c>
      <c r="J61" s="38">
        <f>IF(I23&gt;0,J58*I23,J58*E23)</f>
        <v>0</v>
      </c>
      <c r="K61" s="5"/>
      <c r="L61" s="38">
        <f t="shared" ref="L61:L65" si="115">SUM(D61:K61)</f>
        <v>0</v>
      </c>
      <c r="M61" s="48" t="e">
        <f>L61/L$58</f>
        <v>#DIV/0!</v>
      </c>
      <c r="N61" s="109">
        <f>IFERROR(L61/L33,0)</f>
        <v>0</v>
      </c>
      <c r="O61" s="47"/>
      <c r="P61" s="46"/>
      <c r="AB61" s="47" t="s">
        <v>44</v>
      </c>
      <c r="AC61" s="5"/>
      <c r="AD61" s="38">
        <f>IF(AI23&gt;0,AD58*AI23,AD58*AE23)</f>
        <v>0</v>
      </c>
      <c r="AE61" s="38">
        <f>IF(AI23&gt;0,AE58*AI23,AE58*AE23)</f>
        <v>0</v>
      </c>
      <c r="AF61" s="38">
        <f>IF(AI23&gt;0,AF58*AI23,AF58*AE23)</f>
        <v>0</v>
      </c>
      <c r="AG61" s="38">
        <f>IF(AI23&gt;0,AG58*AI23,AG58*AE23)</f>
        <v>0</v>
      </c>
      <c r="AH61" s="38">
        <f>IF(AI23&gt;0,AH58*AI23,AH58*AE23)</f>
        <v>0</v>
      </c>
      <c r="AI61" s="38">
        <f>IF(AI23&gt;0,AI58*AI23,AI58*AE23)</f>
        <v>0</v>
      </c>
      <c r="AJ61" s="38">
        <f>IF(AI23&gt;0,AJ58*AI23,AJ58*AE23)</f>
        <v>0</v>
      </c>
      <c r="AK61" s="5"/>
      <c r="AL61" s="38">
        <f t="shared" ref="AL61:AL62" si="116">SUM(AD61:AK61)</f>
        <v>0</v>
      </c>
      <c r="AM61" s="48" t="e">
        <f>AL61/AL$58</f>
        <v>#DIV/0!</v>
      </c>
      <c r="AN61" s="109">
        <f>IFERROR(AL61/AL33,0)</f>
        <v>0</v>
      </c>
      <c r="AO61" s="47"/>
      <c r="AP61" s="46"/>
      <c r="BB61" s="47" t="s">
        <v>44</v>
      </c>
      <c r="BC61" s="5"/>
      <c r="BD61" s="38">
        <f>IF(BI23&gt;0,BD58*BI23,BD58*BE23)</f>
        <v>0</v>
      </c>
      <c r="BE61" s="38">
        <f>IF(BI23&gt;0,BE58*BI23,BE58*BE23)</f>
        <v>0</v>
      </c>
      <c r="BF61" s="38">
        <f>IF(BI23&gt;0,BF58*BI23,BF58*BE23)</f>
        <v>0</v>
      </c>
      <c r="BG61" s="38">
        <f>IF(BI23&gt;0,BG58*BI23,BG58*BE23)</f>
        <v>0</v>
      </c>
      <c r="BH61" s="38">
        <f>IF(BI23&gt;0,BH58*BI23,BH58*BE23)</f>
        <v>0</v>
      </c>
      <c r="BI61" s="38">
        <f>IF(BI23&gt;0,BI58*BI23,BI58*BE23)</f>
        <v>0</v>
      </c>
      <c r="BJ61" s="38">
        <f>IF(BI23&gt;0,BJ58*BI23,BJ58*BE23)</f>
        <v>0</v>
      </c>
      <c r="BK61" s="5"/>
      <c r="BL61" s="38">
        <f t="shared" ref="BL61:BL62" si="117">SUM(BD61:BK61)</f>
        <v>0</v>
      </c>
      <c r="BM61" s="48" t="e">
        <f>BL61/BL$58</f>
        <v>#DIV/0!</v>
      </c>
      <c r="BN61" s="109">
        <f>IFERROR(BL61/BL33,0)</f>
        <v>0</v>
      </c>
      <c r="BO61" s="47"/>
      <c r="BP61" s="46"/>
      <c r="CB61" s="47" t="s">
        <v>44</v>
      </c>
      <c r="CC61" s="5"/>
      <c r="CD61" s="38">
        <f>IF(CI23&gt;0,CD58*CI23,CD58*CE23)</f>
        <v>0</v>
      </c>
      <c r="CE61" s="38">
        <f>IF(CI23&gt;0,CE58*CI23,CE58*CE23)</f>
        <v>0</v>
      </c>
      <c r="CF61" s="38">
        <f>IF(CI23&gt;0,CF58*CI23,CF58*CE23)</f>
        <v>0</v>
      </c>
      <c r="CG61" s="38">
        <f>IF(CI23&gt;0,CG58*CI23,CG58*CE23)</f>
        <v>0</v>
      </c>
      <c r="CH61" s="38">
        <f>IF(CI23&gt;0,CH58*CI23,CH58*CE23)</f>
        <v>0</v>
      </c>
      <c r="CI61" s="38">
        <f>IF(CI23&gt;0,CI58*CI23,CI58*CE23)</f>
        <v>0</v>
      </c>
      <c r="CJ61" s="38">
        <f>IF(CI23&gt;0,CJ58*CI23,CJ58*CE23)</f>
        <v>0</v>
      </c>
      <c r="CK61" s="5"/>
      <c r="CL61" s="38">
        <f t="shared" ref="CL61:CL62" si="118">SUM(CD61:CK61)</f>
        <v>0</v>
      </c>
      <c r="CM61" s="48" t="e">
        <f>CL61/CL$58</f>
        <v>#DIV/0!</v>
      </c>
      <c r="CN61" s="109">
        <f>IFERROR(CL61/CL33,0)</f>
        <v>0</v>
      </c>
      <c r="CO61" s="47"/>
      <c r="CP61" s="46"/>
    </row>
    <row r="62" spans="2:111" x14ac:dyDescent="0.35">
      <c r="B62" s="47" t="s">
        <v>51</v>
      </c>
      <c r="C62" s="5"/>
      <c r="D62" s="81">
        <f>IF(I24&gt;0,D59*I24,D59*E24)</f>
        <v>0</v>
      </c>
      <c r="E62" s="81">
        <f>IF(I24&gt;0,E59*I24,E59*E24)</f>
        <v>0</v>
      </c>
      <c r="F62" s="81">
        <f>IF(I24&gt;0,F59*I24,F59*E24)</f>
        <v>0</v>
      </c>
      <c r="G62" s="81">
        <f>IF(I24&gt;0,G59*I24,G59*E24)</f>
        <v>0</v>
      </c>
      <c r="H62" s="81">
        <f>IF(I24&gt;0,H59*I24,H59*E24)</f>
        <v>0</v>
      </c>
      <c r="I62" s="81">
        <f>IF(I24&gt;0,I59*I24,I59*E24)</f>
        <v>0</v>
      </c>
      <c r="J62" s="81">
        <f>IF(I24&gt;0,J59*I24,J59*E24)</f>
        <v>0</v>
      </c>
      <c r="K62" s="5"/>
      <c r="L62" s="81">
        <f t="shared" si="115"/>
        <v>0</v>
      </c>
      <c r="M62" s="48" t="e">
        <f>L62/L$59</f>
        <v>#DIV/0!</v>
      </c>
      <c r="N62" s="109">
        <f>IFERROR(L62/L33,0)</f>
        <v>0</v>
      </c>
      <c r="O62" s="47"/>
      <c r="P62" s="46"/>
      <c r="AB62" s="47" t="s">
        <v>51</v>
      </c>
      <c r="AC62" s="5"/>
      <c r="AD62" s="81">
        <f>IF(AI24&gt;0,AD59*AI24,AD59*AE24)</f>
        <v>0</v>
      </c>
      <c r="AE62" s="81">
        <f>IF(AI24&gt;0,AE59*AI24,AE59*AE24)</f>
        <v>0</v>
      </c>
      <c r="AF62" s="81">
        <f>IF(AI24&gt;0,AF59*AI24,AF59*AE24)</f>
        <v>0</v>
      </c>
      <c r="AG62" s="81">
        <f>IF(AI24&gt;0,AG59*AI24,AG59*AE24)</f>
        <v>0</v>
      </c>
      <c r="AH62" s="81">
        <f>IF(AI24&gt;0,AH59*AI24,AH59*AE24)</f>
        <v>0</v>
      </c>
      <c r="AI62" s="81">
        <f>IF(AI24&gt;0,AI59*AI24,AI59*AE24)</f>
        <v>0</v>
      </c>
      <c r="AJ62" s="81">
        <f>IF(AI24&gt;0,AJ59*AI24,AJ59*AE24)</f>
        <v>0</v>
      </c>
      <c r="AK62" s="5"/>
      <c r="AL62" s="81">
        <f t="shared" si="116"/>
        <v>0</v>
      </c>
      <c r="AM62" s="48" t="e">
        <f>AL62/AL$59</f>
        <v>#DIV/0!</v>
      </c>
      <c r="AN62" s="109">
        <f>IFERROR(AL62/AL33,0)</f>
        <v>0</v>
      </c>
      <c r="AO62" s="47"/>
      <c r="AP62" s="46"/>
      <c r="BB62" s="47" t="s">
        <v>51</v>
      </c>
      <c r="BC62" s="5"/>
      <c r="BD62" s="81">
        <f>IF(BI24&gt;0,BD59*BI24,BD59*BE24)</f>
        <v>0</v>
      </c>
      <c r="BE62" s="81">
        <f>IF(BI24&gt;0,BE59*BI24,BE59*BE24)</f>
        <v>0</v>
      </c>
      <c r="BF62" s="81">
        <f>IF(BI24&gt;0,BF59*BI24,BF59*BE24)</f>
        <v>0</v>
      </c>
      <c r="BG62" s="81">
        <f>IF(BI24&gt;0,BG59*BI24,BG59*BE24)</f>
        <v>0</v>
      </c>
      <c r="BH62" s="81">
        <f>IF(BI24&gt;0,BH59*BI24,BH59*BE24)</f>
        <v>0</v>
      </c>
      <c r="BI62" s="81">
        <f>IF(BI24&gt;0,BI59*BI24,BI59*BE24)</f>
        <v>0</v>
      </c>
      <c r="BJ62" s="81">
        <f>IF(BI24&gt;0,BJ59*BI24,BJ59*BE24)</f>
        <v>0</v>
      </c>
      <c r="BK62" s="5"/>
      <c r="BL62" s="81">
        <f t="shared" si="117"/>
        <v>0</v>
      </c>
      <c r="BM62" s="48" t="e">
        <f>BL62/BL$59</f>
        <v>#DIV/0!</v>
      </c>
      <c r="BN62" s="109">
        <f>IFERROR(BL62/BL33,0)</f>
        <v>0</v>
      </c>
      <c r="BO62" s="47"/>
      <c r="BP62" s="46"/>
      <c r="CB62" s="47" t="s">
        <v>51</v>
      </c>
      <c r="CC62" s="5"/>
      <c r="CD62" s="81">
        <f>IF(CI24&gt;0,CD59*CI24,CD59*CE24)</f>
        <v>0</v>
      </c>
      <c r="CE62" s="81">
        <f>IF(CI24&gt;0,CE59*CI24,CE59*CE24)</f>
        <v>0</v>
      </c>
      <c r="CF62" s="81">
        <f>IF(CI24&gt;0,CF59*CI24,CF59*CE24)</f>
        <v>0</v>
      </c>
      <c r="CG62" s="81">
        <f>IF(CI24&gt;0,CG59*CI24,CG59*CE24)</f>
        <v>0</v>
      </c>
      <c r="CH62" s="81">
        <f>IF(CI24&gt;0,CH59*CI24,CH59*CE24)</f>
        <v>0</v>
      </c>
      <c r="CI62" s="81">
        <f>IF(CI24&gt;0,CI59*CI24,CI59*CE24)</f>
        <v>0</v>
      </c>
      <c r="CJ62" s="81">
        <f>IF(CI24&gt;0,CJ59*CI24,CJ59*CE24)</f>
        <v>0</v>
      </c>
      <c r="CK62" s="5"/>
      <c r="CL62" s="81">
        <f t="shared" si="118"/>
        <v>0</v>
      </c>
      <c r="CM62" s="48" t="e">
        <f>CL62/CL$59</f>
        <v>#DIV/0!</v>
      </c>
      <c r="CN62" s="109">
        <f>IFERROR(CL62/CL33,0)</f>
        <v>0</v>
      </c>
      <c r="CO62" s="47"/>
      <c r="CP62" s="46"/>
    </row>
    <row r="63" spans="2:111" x14ac:dyDescent="0.35">
      <c r="B63" s="82" t="s">
        <v>55</v>
      </c>
      <c r="C63" s="5"/>
      <c r="D63" s="39">
        <f>D60-SUM(D61:D62)</f>
        <v>0</v>
      </c>
      <c r="E63" s="39">
        <f t="shared" ref="E63:L63" si="119">E60-SUM(E61:E62)</f>
        <v>0</v>
      </c>
      <c r="F63" s="39">
        <f t="shared" si="119"/>
        <v>0</v>
      </c>
      <c r="G63" s="39">
        <f t="shared" si="119"/>
        <v>0</v>
      </c>
      <c r="H63" s="39">
        <f t="shared" si="119"/>
        <v>0</v>
      </c>
      <c r="I63" s="39">
        <f t="shared" si="119"/>
        <v>0</v>
      </c>
      <c r="J63" s="39">
        <f t="shared" si="119"/>
        <v>0</v>
      </c>
      <c r="K63" s="5"/>
      <c r="L63" s="39">
        <f t="shared" si="119"/>
        <v>0</v>
      </c>
      <c r="M63" s="48" t="e">
        <f>L63/L60</f>
        <v>#DIV/0!</v>
      </c>
      <c r="N63" s="108">
        <f>IFERROR(L63/L33,0)</f>
        <v>0</v>
      </c>
      <c r="O63" s="47"/>
      <c r="P63" s="46"/>
      <c r="AB63" s="82" t="s">
        <v>55</v>
      </c>
      <c r="AC63" s="5"/>
      <c r="AD63" s="39">
        <f>AD60-SUM(AD61:AD62)</f>
        <v>0</v>
      </c>
      <c r="AE63" s="39">
        <f t="shared" ref="AE63:AJ63" si="120">AE60-SUM(AE61:AE62)</f>
        <v>0</v>
      </c>
      <c r="AF63" s="39">
        <f t="shared" si="120"/>
        <v>0</v>
      </c>
      <c r="AG63" s="39">
        <f t="shared" si="120"/>
        <v>0</v>
      </c>
      <c r="AH63" s="39">
        <f t="shared" si="120"/>
        <v>0</v>
      </c>
      <c r="AI63" s="39">
        <f t="shared" si="120"/>
        <v>0</v>
      </c>
      <c r="AJ63" s="39">
        <f t="shared" si="120"/>
        <v>0</v>
      </c>
      <c r="AK63" s="5"/>
      <c r="AL63" s="39">
        <f t="shared" ref="AL63" si="121">AL60-SUM(AL61:AL62)</f>
        <v>0</v>
      </c>
      <c r="AM63" s="48" t="e">
        <f>AL63/AL60</f>
        <v>#DIV/0!</v>
      </c>
      <c r="AN63" s="108">
        <f>IFERROR(AL63/AL33,0)</f>
        <v>0</v>
      </c>
      <c r="AO63" s="47"/>
      <c r="AP63" s="46"/>
      <c r="BB63" s="82" t="s">
        <v>55</v>
      </c>
      <c r="BC63" s="5"/>
      <c r="BD63" s="39">
        <f>BD60-SUM(BD61:BD62)</f>
        <v>0</v>
      </c>
      <c r="BE63" s="39">
        <f t="shared" ref="BE63:BJ63" si="122">BE60-SUM(BE61:BE62)</f>
        <v>0</v>
      </c>
      <c r="BF63" s="39">
        <f t="shared" si="122"/>
        <v>0</v>
      </c>
      <c r="BG63" s="39">
        <f t="shared" si="122"/>
        <v>0</v>
      </c>
      <c r="BH63" s="39">
        <f t="shared" si="122"/>
        <v>0</v>
      </c>
      <c r="BI63" s="39">
        <f t="shared" si="122"/>
        <v>0</v>
      </c>
      <c r="BJ63" s="39">
        <f t="shared" si="122"/>
        <v>0</v>
      </c>
      <c r="BK63" s="5"/>
      <c r="BL63" s="39">
        <f t="shared" ref="BL63" si="123">BL60-SUM(BL61:BL62)</f>
        <v>0</v>
      </c>
      <c r="BM63" s="48" t="e">
        <f>BL63/BL60</f>
        <v>#DIV/0!</v>
      </c>
      <c r="BN63" s="108">
        <f>IFERROR(BL63/BL33,0)</f>
        <v>0</v>
      </c>
      <c r="BO63" s="47"/>
      <c r="BP63" s="46"/>
      <c r="CB63" s="82" t="s">
        <v>55</v>
      </c>
      <c r="CC63" s="5"/>
      <c r="CD63" s="39">
        <f>CD60-SUM(CD61:CD62)</f>
        <v>0</v>
      </c>
      <c r="CE63" s="39">
        <f t="shared" ref="CE63:CJ63" si="124">CE60-SUM(CE61:CE62)</f>
        <v>0</v>
      </c>
      <c r="CF63" s="39">
        <f t="shared" si="124"/>
        <v>0</v>
      </c>
      <c r="CG63" s="39">
        <f t="shared" si="124"/>
        <v>0</v>
      </c>
      <c r="CH63" s="39">
        <f t="shared" si="124"/>
        <v>0</v>
      </c>
      <c r="CI63" s="39">
        <f t="shared" si="124"/>
        <v>0</v>
      </c>
      <c r="CJ63" s="39">
        <f t="shared" si="124"/>
        <v>0</v>
      </c>
      <c r="CK63" s="5"/>
      <c r="CL63" s="39">
        <f t="shared" ref="CL63" si="125">CL60-SUM(CL61:CL62)</f>
        <v>0</v>
      </c>
      <c r="CM63" s="48" t="e">
        <f>CL63/CL60</f>
        <v>#DIV/0!</v>
      </c>
      <c r="CN63" s="108">
        <f>IFERROR(CL63/CL33,0)</f>
        <v>0</v>
      </c>
      <c r="CO63" s="47"/>
      <c r="CP63" s="46"/>
    </row>
    <row r="64" spans="2:111" x14ac:dyDescent="0.35">
      <c r="B64" s="47" t="s">
        <v>156</v>
      </c>
      <c r="C64" s="5"/>
      <c r="D64" s="38">
        <f>D91</f>
        <v>0</v>
      </c>
      <c r="E64" s="38">
        <f t="shared" ref="E64:J64" si="126">E91</f>
        <v>0</v>
      </c>
      <c r="F64" s="38">
        <f t="shared" si="126"/>
        <v>0</v>
      </c>
      <c r="G64" s="38">
        <f t="shared" si="126"/>
        <v>0</v>
      </c>
      <c r="H64" s="38">
        <f t="shared" si="126"/>
        <v>0</v>
      </c>
      <c r="I64" s="38">
        <f t="shared" si="126"/>
        <v>0</v>
      </c>
      <c r="J64" s="38">
        <f t="shared" si="126"/>
        <v>0</v>
      </c>
      <c r="K64" s="5"/>
      <c r="L64" s="38">
        <f t="shared" si="115"/>
        <v>0</v>
      </c>
      <c r="M64" s="48" t="e">
        <f>L64/L$60</f>
        <v>#DIV/0!</v>
      </c>
      <c r="N64" s="109">
        <f>IFERROR(L64/L33,0)</f>
        <v>0</v>
      </c>
      <c r="O64" s="47"/>
      <c r="P64" s="46"/>
      <c r="AB64" s="47" t="s">
        <v>156</v>
      </c>
      <c r="AC64" s="5"/>
      <c r="AD64" s="38">
        <f>AD91</f>
        <v>0</v>
      </c>
      <c r="AE64" s="38">
        <f t="shared" ref="AE64:AJ64" si="127">AE91</f>
        <v>0</v>
      </c>
      <c r="AF64" s="38">
        <f t="shared" si="127"/>
        <v>0</v>
      </c>
      <c r="AG64" s="38">
        <f t="shared" si="127"/>
        <v>0</v>
      </c>
      <c r="AH64" s="38">
        <f t="shared" si="127"/>
        <v>0</v>
      </c>
      <c r="AI64" s="38">
        <f t="shared" si="127"/>
        <v>0</v>
      </c>
      <c r="AJ64" s="38">
        <f t="shared" si="127"/>
        <v>0</v>
      </c>
      <c r="AK64" s="5"/>
      <c r="AL64" s="38">
        <f t="shared" ref="AL64:AL65" si="128">SUM(AD64:AK64)</f>
        <v>0</v>
      </c>
      <c r="AM64" s="48" t="e">
        <f>AL64/AL$60</f>
        <v>#DIV/0!</v>
      </c>
      <c r="AN64" s="109">
        <f>IFERROR(AL64/AL33,0)</f>
        <v>0</v>
      </c>
      <c r="AO64" s="47"/>
      <c r="AP64" s="46"/>
      <c r="BB64" s="47" t="s">
        <v>156</v>
      </c>
      <c r="BC64" s="5"/>
      <c r="BD64" s="38">
        <f>BD91</f>
        <v>0</v>
      </c>
      <c r="BE64" s="38">
        <f t="shared" ref="BE64:BJ64" si="129">BE91</f>
        <v>0</v>
      </c>
      <c r="BF64" s="38">
        <f t="shared" si="129"/>
        <v>0</v>
      </c>
      <c r="BG64" s="38">
        <f t="shared" si="129"/>
        <v>0</v>
      </c>
      <c r="BH64" s="38">
        <f t="shared" si="129"/>
        <v>0</v>
      </c>
      <c r="BI64" s="38">
        <f t="shared" si="129"/>
        <v>0</v>
      </c>
      <c r="BJ64" s="38">
        <f t="shared" si="129"/>
        <v>0</v>
      </c>
      <c r="BK64" s="5"/>
      <c r="BL64" s="38">
        <f t="shared" ref="BL64:BL65" si="130">SUM(BD64:BK64)</f>
        <v>0</v>
      </c>
      <c r="BM64" s="48" t="e">
        <f>BL64/BL$60</f>
        <v>#DIV/0!</v>
      </c>
      <c r="BN64" s="109">
        <f>IFERROR(BL64/BL33,0)</f>
        <v>0</v>
      </c>
      <c r="BO64" s="47"/>
      <c r="BP64" s="46"/>
      <c r="CB64" s="47" t="s">
        <v>156</v>
      </c>
      <c r="CC64" s="5"/>
      <c r="CD64" s="38">
        <f>CD91</f>
        <v>0</v>
      </c>
      <c r="CE64" s="38">
        <f t="shared" ref="CE64:CJ64" si="131">CE91</f>
        <v>0</v>
      </c>
      <c r="CF64" s="38">
        <f t="shared" si="131"/>
        <v>0</v>
      </c>
      <c r="CG64" s="38">
        <f t="shared" si="131"/>
        <v>0</v>
      </c>
      <c r="CH64" s="38">
        <f t="shared" si="131"/>
        <v>0</v>
      </c>
      <c r="CI64" s="38">
        <f t="shared" si="131"/>
        <v>0</v>
      </c>
      <c r="CJ64" s="38">
        <f t="shared" si="131"/>
        <v>0</v>
      </c>
      <c r="CK64" s="5"/>
      <c r="CL64" s="38">
        <f t="shared" ref="CL64:CL65" si="132">SUM(CD64:CK64)</f>
        <v>0</v>
      </c>
      <c r="CM64" s="48" t="e">
        <f>CL64/CL$60</f>
        <v>#DIV/0!</v>
      </c>
      <c r="CN64" s="109">
        <f>IFERROR(CL64/CL33,0)</f>
        <v>0</v>
      </c>
      <c r="CO64" s="47"/>
      <c r="CP64" s="46"/>
    </row>
    <row r="65" spans="2:94" x14ac:dyDescent="0.35">
      <c r="B65" s="47" t="s">
        <v>45</v>
      </c>
      <c r="C65" s="5"/>
      <c r="D65" s="38">
        <f>IF(I$26&gt;0,D60*I$26,D60*E26)</f>
        <v>0</v>
      </c>
      <c r="E65" s="38">
        <f>IF(I$26&gt;0,E60*I$26,E60*E26)</f>
        <v>0</v>
      </c>
      <c r="F65" s="38">
        <f>IF(I$26&gt;0,F60*I$26,F60*E26)</f>
        <v>0</v>
      </c>
      <c r="G65" s="38">
        <f>IF(I$26&gt;0,G60*I$26,G60*E26)</f>
        <v>0</v>
      </c>
      <c r="H65" s="38">
        <f>IF(I$26&gt;0,H60*I$26,H60*E26)</f>
        <v>0</v>
      </c>
      <c r="I65" s="38">
        <f>IF(I$26&gt;0,I60*I$26,I60*E26)</f>
        <v>0</v>
      </c>
      <c r="J65" s="38">
        <f>IF(I$26&gt;0,J60*I$26,J60*E26)</f>
        <v>0</v>
      </c>
      <c r="K65" s="5"/>
      <c r="L65" s="38">
        <f t="shared" si="115"/>
        <v>0</v>
      </c>
      <c r="M65" s="48" t="e">
        <f>L65/L$60</f>
        <v>#DIV/0!</v>
      </c>
      <c r="N65" s="109">
        <f>IFERROR(L65/L33,0)</f>
        <v>0</v>
      </c>
      <c r="O65" s="47"/>
      <c r="P65" s="46"/>
      <c r="AB65" s="47" t="s">
        <v>45</v>
      </c>
      <c r="AC65" s="5"/>
      <c r="AD65" s="38">
        <f>IF(AI$26&gt;0,AD60*AI$26,AD60*AE26)</f>
        <v>0</v>
      </c>
      <c r="AE65" s="38">
        <f>IF(AI$26&gt;0,AE60*AI$26,AE60*AE26)</f>
        <v>0</v>
      </c>
      <c r="AF65" s="38">
        <f>IF(AI$26&gt;0,AF60*AI$26,AF60*AE26)</f>
        <v>0</v>
      </c>
      <c r="AG65" s="38">
        <f>IF(AI$26&gt;0,AG60*AI$26,AG60*AE26)</f>
        <v>0</v>
      </c>
      <c r="AH65" s="38">
        <f>IF(AI$26&gt;0,AH60*AI$26,AH60*AE26)</f>
        <v>0</v>
      </c>
      <c r="AI65" s="38">
        <f>IF(AI$26&gt;0,AI60*AI$26,AI60*AE26)</f>
        <v>0</v>
      </c>
      <c r="AJ65" s="38">
        <f>IF(AI$26&gt;0,AJ60*AI$26,AJ60*AE26)</f>
        <v>0</v>
      </c>
      <c r="AK65" s="5"/>
      <c r="AL65" s="38">
        <f t="shared" si="128"/>
        <v>0</v>
      </c>
      <c r="AM65" s="48" t="e">
        <f>AL65/AL$60</f>
        <v>#DIV/0!</v>
      </c>
      <c r="AN65" s="109">
        <f>IFERROR(AL65/AL33,0)</f>
        <v>0</v>
      </c>
      <c r="AO65" s="47"/>
      <c r="AP65" s="46"/>
      <c r="BB65" s="47" t="s">
        <v>45</v>
      </c>
      <c r="BC65" s="5"/>
      <c r="BD65" s="38">
        <f>IF(BI$26&gt;0,BD60*BI$26,BD60*BE26)</f>
        <v>0</v>
      </c>
      <c r="BE65" s="38">
        <f>IF(BI$26&gt;0,BE60*BI$26,BE60*BE26)</f>
        <v>0</v>
      </c>
      <c r="BF65" s="38">
        <f>IF(BI$26&gt;0,BF60*BI$26,BF60*BE26)</f>
        <v>0</v>
      </c>
      <c r="BG65" s="38">
        <f>IF(BI$26&gt;0,BG60*BI$26,BG60*BE26)</f>
        <v>0</v>
      </c>
      <c r="BH65" s="38">
        <f>IF(BI$26&gt;0,BH60*BI$26,BH60*BE26)</f>
        <v>0</v>
      </c>
      <c r="BI65" s="38">
        <f>IF(BI$26&gt;0,BI60*BI$26,BI60*BE26)</f>
        <v>0</v>
      </c>
      <c r="BJ65" s="38">
        <f>IF(BI$26&gt;0,BJ60*BI$26,BJ60*BE26)</f>
        <v>0</v>
      </c>
      <c r="BK65" s="5"/>
      <c r="BL65" s="38">
        <f t="shared" si="130"/>
        <v>0</v>
      </c>
      <c r="BM65" s="48" t="e">
        <f>BL65/BL$60</f>
        <v>#DIV/0!</v>
      </c>
      <c r="BN65" s="109">
        <f>IFERROR(BL65/BL33,0)</f>
        <v>0</v>
      </c>
      <c r="BO65" s="47"/>
      <c r="BP65" s="46"/>
      <c r="CB65" s="47" t="s">
        <v>45</v>
      </c>
      <c r="CC65" s="5"/>
      <c r="CD65" s="38">
        <f>IF(CI$26&gt;0,CD60*CI$26,CD60*CE26)</f>
        <v>0</v>
      </c>
      <c r="CE65" s="38">
        <f>IF(CI$26&gt;0,CE60*CI$26,CE60*CE26)</f>
        <v>0</v>
      </c>
      <c r="CF65" s="38">
        <f>IF(CI$26&gt;0,CF60*CI$26,CF60*CE26)</f>
        <v>0</v>
      </c>
      <c r="CG65" s="38">
        <f>IF(CI$26&gt;0,CG60*CI$26,CG60*CE26)</f>
        <v>0</v>
      </c>
      <c r="CH65" s="38">
        <f>IF(CI$26&gt;0,CH60*CI$26,CH60*CE26)</f>
        <v>0</v>
      </c>
      <c r="CI65" s="38">
        <f>IF(CI$26&gt;0,CI60*CI$26,CI60*CE26)</f>
        <v>0</v>
      </c>
      <c r="CJ65" s="38">
        <f>IF(CI$26&gt;0,CJ60*CI$26,CJ60*CE26)</f>
        <v>0</v>
      </c>
      <c r="CK65" s="5"/>
      <c r="CL65" s="38">
        <f t="shared" si="132"/>
        <v>0</v>
      </c>
      <c r="CM65" s="48" t="e">
        <f>CL65/CL$60</f>
        <v>#DIV/0!</v>
      </c>
      <c r="CN65" s="109">
        <f>IFERROR(CL65/CL33,0)</f>
        <v>0</v>
      </c>
      <c r="CO65" s="47"/>
      <c r="CP65" s="46"/>
    </row>
    <row r="66" spans="2:94" x14ac:dyDescent="0.35">
      <c r="B66" s="88" t="s">
        <v>163</v>
      </c>
      <c r="C66" s="5"/>
      <c r="D66" s="84">
        <f>D63-D64-D65</f>
        <v>0</v>
      </c>
      <c r="E66" s="84">
        <f t="shared" ref="E66:J66" si="133">E63-E64-E65</f>
        <v>0</v>
      </c>
      <c r="F66" s="84">
        <f t="shared" si="133"/>
        <v>0</v>
      </c>
      <c r="G66" s="84">
        <f t="shared" si="133"/>
        <v>0</v>
      </c>
      <c r="H66" s="84">
        <f t="shared" si="133"/>
        <v>0</v>
      </c>
      <c r="I66" s="84">
        <f t="shared" si="133"/>
        <v>0</v>
      </c>
      <c r="J66" s="84">
        <f t="shared" si="133"/>
        <v>0</v>
      </c>
      <c r="K66" s="5"/>
      <c r="L66" s="84">
        <f>L63-L64-L65</f>
        <v>0</v>
      </c>
      <c r="M66" s="48" t="e">
        <f>L66/L$60</f>
        <v>#DIV/0!</v>
      </c>
      <c r="N66" s="108">
        <f>IFERROR(L66/L33,0)</f>
        <v>0</v>
      </c>
      <c r="O66" s="47"/>
      <c r="P66" s="46"/>
      <c r="AB66" s="88" t="s">
        <v>163</v>
      </c>
      <c r="AC66" s="5"/>
      <c r="AD66" s="84">
        <f>AD63-AD64-AD65</f>
        <v>0</v>
      </c>
      <c r="AE66" s="84">
        <f t="shared" ref="AE66" si="134">AE63-AE64-AE65</f>
        <v>0</v>
      </c>
      <c r="AF66" s="84">
        <f t="shared" ref="AF66" si="135">AF63-AF64-AF65</f>
        <v>0</v>
      </c>
      <c r="AG66" s="84">
        <f t="shared" ref="AG66" si="136">AG63-AG64-AG65</f>
        <v>0</v>
      </c>
      <c r="AH66" s="84">
        <f t="shared" ref="AH66" si="137">AH63-AH64-AH65</f>
        <v>0</v>
      </c>
      <c r="AI66" s="84">
        <f t="shared" ref="AI66" si="138">AI63-AI64-AI65</f>
        <v>0</v>
      </c>
      <c r="AJ66" s="84">
        <f t="shared" ref="AJ66" si="139">AJ63-AJ64-AJ65</f>
        <v>0</v>
      </c>
      <c r="AK66" s="5"/>
      <c r="AL66" s="84">
        <f>AL63-AL64-AL65</f>
        <v>0</v>
      </c>
      <c r="AM66" s="48" t="e">
        <f>AL66/AL$60</f>
        <v>#DIV/0!</v>
      </c>
      <c r="AN66" s="108">
        <f>IFERROR(AL66/AL33,0)</f>
        <v>0</v>
      </c>
      <c r="AO66" s="47"/>
      <c r="AP66" s="46"/>
      <c r="BB66" s="88" t="s">
        <v>163</v>
      </c>
      <c r="BC66" s="5"/>
      <c r="BD66" s="84">
        <f>BD63-BD64-BD65</f>
        <v>0</v>
      </c>
      <c r="BE66" s="84">
        <f t="shared" ref="BE66" si="140">BE63-BE64-BE65</f>
        <v>0</v>
      </c>
      <c r="BF66" s="84">
        <f t="shared" ref="BF66" si="141">BF63-BF64-BF65</f>
        <v>0</v>
      </c>
      <c r="BG66" s="84">
        <f t="shared" ref="BG66" si="142">BG63-BG64-BG65</f>
        <v>0</v>
      </c>
      <c r="BH66" s="84">
        <f t="shared" ref="BH66" si="143">BH63-BH64-BH65</f>
        <v>0</v>
      </c>
      <c r="BI66" s="84">
        <f t="shared" ref="BI66" si="144">BI63-BI64-BI65</f>
        <v>0</v>
      </c>
      <c r="BJ66" s="84">
        <f t="shared" ref="BJ66" si="145">BJ63-BJ64-BJ65</f>
        <v>0</v>
      </c>
      <c r="BK66" s="5"/>
      <c r="BL66" s="84">
        <f>BL63-BL64-BL65</f>
        <v>0</v>
      </c>
      <c r="BM66" s="48" t="e">
        <f>BL66/BL$60</f>
        <v>#DIV/0!</v>
      </c>
      <c r="BN66" s="108">
        <f>IFERROR(BL66/BL33,0)</f>
        <v>0</v>
      </c>
      <c r="BO66" s="47"/>
      <c r="BP66" s="46"/>
      <c r="CB66" s="88" t="s">
        <v>163</v>
      </c>
      <c r="CC66" s="5"/>
      <c r="CD66" s="84">
        <f>CD63-CD64-CD65</f>
        <v>0</v>
      </c>
      <c r="CE66" s="84">
        <f t="shared" ref="CE66" si="146">CE63-CE64-CE65</f>
        <v>0</v>
      </c>
      <c r="CF66" s="84">
        <f t="shared" ref="CF66" si="147">CF63-CF64-CF65</f>
        <v>0</v>
      </c>
      <c r="CG66" s="84">
        <f t="shared" ref="CG66" si="148">CG63-CG64-CG65</f>
        <v>0</v>
      </c>
      <c r="CH66" s="84">
        <f t="shared" ref="CH66" si="149">CH63-CH64-CH65</f>
        <v>0</v>
      </c>
      <c r="CI66" s="84">
        <f t="shared" ref="CI66" si="150">CI63-CI64-CI65</f>
        <v>0</v>
      </c>
      <c r="CJ66" s="84">
        <f t="shared" ref="CJ66" si="151">CJ63-CJ64-CJ65</f>
        <v>0</v>
      </c>
      <c r="CK66" s="5"/>
      <c r="CL66" s="84">
        <f>CL63-CL64-CL65</f>
        <v>0</v>
      </c>
      <c r="CM66" s="48" t="e">
        <f>CL66/CL$60</f>
        <v>#DIV/0!</v>
      </c>
      <c r="CN66" s="108">
        <f>IFERROR(CL66/CL33,0)</f>
        <v>0</v>
      </c>
      <c r="CO66" s="47"/>
      <c r="CP66" s="46"/>
    </row>
    <row r="67" spans="2:94" x14ac:dyDescent="0.35">
      <c r="B67" s="47"/>
      <c r="C67" s="5"/>
      <c r="D67" s="38"/>
      <c r="E67" s="38"/>
      <c r="F67" s="38"/>
      <c r="G67" s="38"/>
      <c r="H67" s="38"/>
      <c r="I67" s="38"/>
      <c r="J67" s="38"/>
      <c r="K67" s="5"/>
      <c r="L67" s="5"/>
      <c r="M67" s="46"/>
      <c r="O67" s="47"/>
      <c r="P67" s="46"/>
      <c r="AB67" s="47"/>
      <c r="AC67" s="5"/>
      <c r="AD67" s="38"/>
      <c r="AE67" s="38"/>
      <c r="AF67" s="38"/>
      <c r="AG67" s="38"/>
      <c r="AH67" s="38"/>
      <c r="AI67" s="38"/>
      <c r="AJ67" s="38"/>
      <c r="AK67" s="5"/>
      <c r="AL67" s="5"/>
      <c r="AM67" s="46"/>
      <c r="AO67" s="47"/>
      <c r="AP67" s="46"/>
      <c r="BB67" s="47"/>
      <c r="BC67" s="5"/>
      <c r="BD67" s="38"/>
      <c r="BE67" s="38"/>
      <c r="BF67" s="38"/>
      <c r="BG67" s="38"/>
      <c r="BH67" s="38"/>
      <c r="BI67" s="38"/>
      <c r="BJ67" s="38"/>
      <c r="BK67" s="5"/>
      <c r="BL67" s="5"/>
      <c r="BM67" s="46"/>
      <c r="BO67" s="47"/>
      <c r="BP67" s="46"/>
      <c r="CB67" s="47"/>
      <c r="CC67" s="5"/>
      <c r="CD67" s="38"/>
      <c r="CE67" s="38"/>
      <c r="CF67" s="38"/>
      <c r="CG67" s="38"/>
      <c r="CH67" s="38"/>
      <c r="CI67" s="38"/>
      <c r="CJ67" s="38"/>
      <c r="CK67" s="5"/>
      <c r="CL67" s="5"/>
      <c r="CM67" s="46"/>
      <c r="CO67" s="47"/>
      <c r="CP67" s="46"/>
    </row>
    <row r="68" spans="2:94" x14ac:dyDescent="0.35">
      <c r="B68" s="45" t="s">
        <v>154</v>
      </c>
      <c r="C68" s="5"/>
      <c r="D68" s="29" t="s">
        <v>18</v>
      </c>
      <c r="E68" s="29" t="s">
        <v>19</v>
      </c>
      <c r="F68" s="29" t="s">
        <v>20</v>
      </c>
      <c r="G68" s="29" t="s">
        <v>21</v>
      </c>
      <c r="H68" s="29" t="s">
        <v>22</v>
      </c>
      <c r="I68" s="29" t="s">
        <v>23</v>
      </c>
      <c r="J68" s="29" t="s">
        <v>24</v>
      </c>
      <c r="K68" s="5"/>
      <c r="L68" s="40" t="s">
        <v>1</v>
      </c>
      <c r="M68" s="46"/>
      <c r="O68" s="47"/>
      <c r="P68" s="46"/>
      <c r="AB68" s="45" t="s">
        <v>154</v>
      </c>
      <c r="AC68" s="5"/>
      <c r="AD68" s="29" t="s">
        <v>18</v>
      </c>
      <c r="AE68" s="29" t="s">
        <v>19</v>
      </c>
      <c r="AF68" s="29" t="s">
        <v>20</v>
      </c>
      <c r="AG68" s="29" t="s">
        <v>21</v>
      </c>
      <c r="AH68" s="29" t="s">
        <v>22</v>
      </c>
      <c r="AI68" s="29" t="s">
        <v>23</v>
      </c>
      <c r="AJ68" s="29" t="s">
        <v>24</v>
      </c>
      <c r="AK68" s="5"/>
      <c r="AL68" s="40" t="s">
        <v>1</v>
      </c>
      <c r="AM68" s="46"/>
      <c r="AO68" s="47"/>
      <c r="AP68" s="46"/>
      <c r="BB68" s="45" t="s">
        <v>154</v>
      </c>
      <c r="BC68" s="5"/>
      <c r="BD68" s="29" t="s">
        <v>18</v>
      </c>
      <c r="BE68" s="29" t="s">
        <v>19</v>
      </c>
      <c r="BF68" s="29" t="s">
        <v>20</v>
      </c>
      <c r="BG68" s="29" t="s">
        <v>21</v>
      </c>
      <c r="BH68" s="29" t="s">
        <v>22</v>
      </c>
      <c r="BI68" s="29" t="s">
        <v>23</v>
      </c>
      <c r="BJ68" s="29" t="s">
        <v>24</v>
      </c>
      <c r="BK68" s="5"/>
      <c r="BL68" s="40" t="s">
        <v>1</v>
      </c>
      <c r="BM68" s="46"/>
      <c r="BO68" s="47"/>
      <c r="BP68" s="46"/>
      <c r="CB68" s="45" t="s">
        <v>154</v>
      </c>
      <c r="CC68" s="5"/>
      <c r="CD68" s="29" t="s">
        <v>18</v>
      </c>
      <c r="CE68" s="29" t="s">
        <v>19</v>
      </c>
      <c r="CF68" s="29" t="s">
        <v>20</v>
      </c>
      <c r="CG68" s="29" t="s">
        <v>21</v>
      </c>
      <c r="CH68" s="29" t="s">
        <v>22</v>
      </c>
      <c r="CI68" s="29" t="s">
        <v>23</v>
      </c>
      <c r="CJ68" s="29" t="s">
        <v>24</v>
      </c>
      <c r="CK68" s="5"/>
      <c r="CL68" s="40" t="s">
        <v>1</v>
      </c>
      <c r="CM68" s="46"/>
      <c r="CO68" s="47"/>
      <c r="CP68" s="46"/>
    </row>
    <row r="69" spans="2:94" x14ac:dyDescent="0.35">
      <c r="B69" s="47" t="s">
        <v>54</v>
      </c>
      <c r="C69" s="5"/>
      <c r="D69" s="32">
        <f>IF(D37&gt;0,D37,((D41+D42+D44+D45+D46)/(1-F11)*F11))</f>
        <v>0</v>
      </c>
      <c r="E69" s="32">
        <f>IF(E37&gt;0,E37,((E41+E42+E44+E45+E46)/(1-F11)*F11))</f>
        <v>0</v>
      </c>
      <c r="F69" s="32">
        <f>IF(F37&gt;0,F37,((F41+F42+F44+F45+F46)/(1-F11))*F11)</f>
        <v>0</v>
      </c>
      <c r="G69" s="32">
        <f>IF(G37&gt;0,G37,((G41+G42+G44+G45+G46)/(1-F11))*F11)</f>
        <v>0</v>
      </c>
      <c r="H69" s="32">
        <f>IF(H37&gt;0,H37,((H41+H42+H44+H45+H46)/(1-F11))*F11)</f>
        <v>0</v>
      </c>
      <c r="I69" s="32">
        <f>IF(I37&gt;0,I37,((I41+I42+I44+I45+I46)/(1-F11))*F11)</f>
        <v>0</v>
      </c>
      <c r="J69" s="32">
        <f>IF(J37&gt;0,J37,((J41+J42+J44+J45+J46)/(1-F11))*F11)</f>
        <v>0</v>
      </c>
      <c r="K69" s="5"/>
      <c r="L69" s="38">
        <f>SUM(D69:K69)</f>
        <v>0</v>
      </c>
      <c r="M69" s="46"/>
      <c r="N69" s="26"/>
      <c r="O69" s="47"/>
      <c r="P69" s="46"/>
      <c r="AB69" s="47" t="s">
        <v>54</v>
      </c>
      <c r="AC69" s="5"/>
      <c r="AD69" s="32">
        <f>IF(AD37&gt;0,AD37,((AD41+AD42+AD44+AD45+AD46)/(1-AF11)*AF11))</f>
        <v>0.01</v>
      </c>
      <c r="AE69" s="32">
        <f>IF(AE37&gt;0,AE37,((AE41+AE42+AE44+AE45+AE46)/(1-AF11)*AF11))</f>
        <v>0.01</v>
      </c>
      <c r="AF69" s="32">
        <f>IF(AF37&gt;0,AF37,((AF41+AF42+AF44+AF45+AF46)/(1-AF11))*AF11)</f>
        <v>0.01</v>
      </c>
      <c r="AG69" s="32">
        <f>IF(AG37&gt;0,AG37,((AG41+AG42+AG44+AG45+AG46)/(1-AF11))*AF11)</f>
        <v>0.01</v>
      </c>
      <c r="AH69" s="32">
        <f>IF(AH37&gt;0,AH37,((AH41+AH42+AH44+AH45+AH46)/(1-AF11))*AF11)</f>
        <v>0.01</v>
      </c>
      <c r="AI69" s="32">
        <f>IF(AI37&gt;0,AI37,((AI41+AI42+AI44+AI45+AI46)/(1-AF11))*AF11)</f>
        <v>0.01</v>
      </c>
      <c r="AJ69" s="32">
        <f>IF(AJ37&gt;0,AJ37,((AJ41+AJ42+AJ44+AJ45+AJ46)/(1-AF11))*AF11)</f>
        <v>0.01</v>
      </c>
      <c r="AK69" s="5"/>
      <c r="AL69" s="38">
        <f>SUM(AD69:AK69)</f>
        <v>7.0000000000000007E-2</v>
      </c>
      <c r="AM69" s="46"/>
      <c r="AN69" s="26"/>
      <c r="AO69" s="47"/>
      <c r="AP69" s="46"/>
      <c r="BB69" s="47" t="s">
        <v>54</v>
      </c>
      <c r="BC69" s="5"/>
      <c r="BD69" s="32">
        <f>IF(BD37&gt;0,BD37,((BD41+BD42+BD44+BD45+BD46)/(1-BF11)*BF11))</f>
        <v>0.01</v>
      </c>
      <c r="BE69" s="32">
        <f>IF(BE37&gt;0,BE37,((BE41+BE42+BE44+BE45+BE46)/(1-BF11)*BF11))</f>
        <v>0.01</v>
      </c>
      <c r="BF69" s="32">
        <f>IF(BF37&gt;0,BF37,((BF41+BF42+BF44+BF45+BF46)/(1-BF11))*BF11)</f>
        <v>0.01</v>
      </c>
      <c r="BG69" s="32">
        <f>IF(BG37&gt;0,BG37,((BG41+BG42+BG44+BG45+BG46)/(1-BF11))*BF11)</f>
        <v>0.01</v>
      </c>
      <c r="BH69" s="32">
        <f>IF(BH37&gt;0,BH37,((BH41+BH42+BH44+BH45+BH46)/(1-BF11))*BF11)</f>
        <v>0.01</v>
      </c>
      <c r="BI69" s="32">
        <f>IF(BI37&gt;0,BI37,((BI41+BI42+BI44+BI45+BI46)/(1-BF11))*BF11)</f>
        <v>0.01</v>
      </c>
      <c r="BJ69" s="32">
        <f>IF(BJ37&gt;0,BJ37,((BJ41+BJ42+BJ44+BJ45+BJ46)/(1-BF11))*BF11)</f>
        <v>0.01</v>
      </c>
      <c r="BK69" s="5"/>
      <c r="BL69" s="38">
        <f>SUM(BD69:BK69)</f>
        <v>7.0000000000000007E-2</v>
      </c>
      <c r="BM69" s="46"/>
      <c r="BN69" s="26"/>
      <c r="BO69" s="47"/>
      <c r="BP69" s="46"/>
      <c r="CB69" s="47" t="s">
        <v>54</v>
      </c>
      <c r="CC69" s="5"/>
      <c r="CD69" s="32">
        <f>IF(CD37&gt;0,CD37,((CD41+CD42+CD44+CD45+CD46)/(1-CF11)*CF11))</f>
        <v>0.01</v>
      </c>
      <c r="CE69" s="32">
        <f>IF(CE37&gt;0,CE37,((CE41+CE42+CE44+CE45+CE46)/(1-CF11)*CF11))</f>
        <v>0.01</v>
      </c>
      <c r="CF69" s="32">
        <f>IF(CF37&gt;0,CF37,((CF41+CF42+CF44+CF45+CF46)/(1-CF11))*CF11)</f>
        <v>0.01</v>
      </c>
      <c r="CG69" s="32">
        <f>IF(CG37&gt;0,CG37,((CG41+CG42+CG44+CG45+CG46)/(1-CF11))*CF11)</f>
        <v>0.01</v>
      </c>
      <c r="CH69" s="32">
        <f>IF(CH37&gt;0,CH37,((CH41+CH42+CH44+CH45+CH46)/(1-CF11))*CF11)</f>
        <v>0.01</v>
      </c>
      <c r="CI69" s="32">
        <f>IF(CI37&gt;0,CI37,((CI41+CI42+CI44+CI45+CI46)/(1-CF11))*CF11)</f>
        <v>0.01</v>
      </c>
      <c r="CJ69" s="32">
        <f>IF(CJ37&gt;0,CJ37,((CJ41+CJ42+CJ44+CJ45+CJ46)/(1-CF11))*CF11)</f>
        <v>0.01</v>
      </c>
      <c r="CK69" s="5"/>
      <c r="CL69" s="38">
        <f>SUM(CD69:CK69)</f>
        <v>7.0000000000000007E-2</v>
      </c>
      <c r="CM69" s="46"/>
      <c r="CN69" s="26"/>
      <c r="CO69" s="47"/>
      <c r="CP69" s="46"/>
    </row>
    <row r="70" spans="2:94" x14ac:dyDescent="0.35">
      <c r="B70" s="47" t="s">
        <v>51</v>
      </c>
      <c r="C70" s="5"/>
      <c r="D70" s="81">
        <f>IFERROR(IF(I24&gt;0,D69*I24,D69*E24),0)</f>
        <v>0</v>
      </c>
      <c r="E70" s="81">
        <f>IFERROR(IF(I24&gt;0,E69*I24,E69*E24),0)</f>
        <v>0</v>
      </c>
      <c r="F70" s="81">
        <f>IFERROR(IF(I24&gt;0,F69*I24,F69*E24),0)</f>
        <v>0</v>
      </c>
      <c r="G70" s="81">
        <f>IFERROR(IF(I24&gt;0,G69*I24,G69*E24),0)</f>
        <v>0</v>
      </c>
      <c r="H70" s="81">
        <f>IFERROR(IF(I24&gt;0,H69*I24,H69*E24),0)</f>
        <v>0</v>
      </c>
      <c r="I70" s="81">
        <f>IFERROR(IF(I24&gt;0,I69*I24,I69*E24),0)</f>
        <v>0</v>
      </c>
      <c r="J70" s="81">
        <f>IFERROR(IF(I24&gt;0,J69*I24,J69*E24),0)</f>
        <v>0</v>
      </c>
      <c r="K70" s="5"/>
      <c r="L70" s="81">
        <f>SUM(D70:K70)</f>
        <v>0</v>
      </c>
      <c r="M70" s="48" t="e">
        <f>L70/L69</f>
        <v>#DIV/0!</v>
      </c>
      <c r="N70" s="26"/>
      <c r="O70" s="47"/>
      <c r="P70" s="46"/>
      <c r="AB70" s="47" t="s">
        <v>51</v>
      </c>
      <c r="AC70" s="5"/>
      <c r="AD70" s="81">
        <f>IF(AI24&gt;0,AD69*AI24,AD69*AE24)</f>
        <v>1.0000000000000002E-6</v>
      </c>
      <c r="AE70" s="81">
        <f>IF(AI24&gt;0,AE69*AI24,AE69*AE24)</f>
        <v>1.0000000000000002E-6</v>
      </c>
      <c r="AF70" s="81">
        <f>IF(AI24&gt;0,AF69*AI24,AF69*AE24)</f>
        <v>1.0000000000000002E-6</v>
      </c>
      <c r="AG70" s="81">
        <f>IF(AI24&gt;0,AG69*AI24,AG69*AE24)</f>
        <v>1.0000000000000002E-6</v>
      </c>
      <c r="AH70" s="81">
        <f>IF(AI24&gt;0,AH69*AI24,AH69*AE24)</f>
        <v>1.0000000000000002E-6</v>
      </c>
      <c r="AI70" s="81">
        <f>IF(AI24&gt;0,AI69*AI24,AI69*AE24)</f>
        <v>1.0000000000000002E-6</v>
      </c>
      <c r="AJ70" s="81">
        <f>IF(AI24&gt;0,AJ69*AI24,AJ69*AE24)</f>
        <v>1.0000000000000002E-6</v>
      </c>
      <c r="AK70" s="5"/>
      <c r="AL70" s="81">
        <f>SUM(AD70:AK70)</f>
        <v>7.0000000000000024E-6</v>
      </c>
      <c r="AM70" s="48">
        <f>AL70/AL69</f>
        <v>1.0000000000000003E-4</v>
      </c>
      <c r="AN70" s="26"/>
      <c r="AO70" s="47"/>
      <c r="AP70" s="46"/>
      <c r="BB70" s="47" t="s">
        <v>51</v>
      </c>
      <c r="BC70" s="5"/>
      <c r="BD70" s="81">
        <f>IF(BI24&gt;0,BD69*BI24,BD69*BE24)</f>
        <v>1.0000000000000002E-6</v>
      </c>
      <c r="BE70" s="81">
        <f>IF(BI24&gt;0,BE69*BI24,BE69*BE24)</f>
        <v>1.0000000000000002E-6</v>
      </c>
      <c r="BF70" s="81">
        <f>IF(BI24&gt;0,BF69*BI24,BF69*BE24)</f>
        <v>1.0000000000000002E-6</v>
      </c>
      <c r="BG70" s="81">
        <f>IF(BI24&gt;0,BG69*BI24,BG69*BE24)</f>
        <v>1.0000000000000002E-6</v>
      </c>
      <c r="BH70" s="81">
        <f>IF(BI24&gt;0,BH69*BI24,BH69*BE24)</f>
        <v>1.0000000000000002E-6</v>
      </c>
      <c r="BI70" s="81">
        <f>IF(BI24&gt;0,BI69*BI24,BI69*BE24)</f>
        <v>1.0000000000000002E-6</v>
      </c>
      <c r="BJ70" s="81">
        <f>IF(BI24&gt;0,BJ69*BI24,BJ69*BE24)</f>
        <v>1.0000000000000002E-6</v>
      </c>
      <c r="BK70" s="5"/>
      <c r="BL70" s="81">
        <f>SUM(BD70:BK70)</f>
        <v>7.0000000000000024E-6</v>
      </c>
      <c r="BM70" s="48">
        <f>BL70/BL69</f>
        <v>1.0000000000000003E-4</v>
      </c>
      <c r="BN70" s="26"/>
      <c r="BO70" s="47"/>
      <c r="BP70" s="46"/>
      <c r="CB70" s="47" t="s">
        <v>51</v>
      </c>
      <c r="CC70" s="5"/>
      <c r="CD70" s="81">
        <f>IF(CI24&gt;0,CD69*CI24,CF69*CE24)</f>
        <v>1.0000000000000002E-6</v>
      </c>
      <c r="CE70" s="81">
        <f>IF(CI24&gt;0,CE69*CI24,CG69*CE24)</f>
        <v>1.0000000000000002E-6</v>
      </c>
      <c r="CF70" s="81">
        <f>IF(CI24&gt;0,CF69*CI24,CH69*CE24)</f>
        <v>1.0000000000000002E-6</v>
      </c>
      <c r="CG70" s="81">
        <f>IF(CI24&gt;0,CG69*CI24,CI69*CE24)</f>
        <v>1.0000000000000002E-6</v>
      </c>
      <c r="CH70" s="81">
        <f>IF(CI24&gt;0,CH69*CI24,CJ69*CE24)</f>
        <v>1.0000000000000002E-6</v>
      </c>
      <c r="CI70" s="81">
        <f>IF(CI24&gt;0,CI69*CI24,CK69*CE24)</f>
        <v>1.0000000000000002E-6</v>
      </c>
      <c r="CJ70" s="81">
        <f>IF(CI24&gt;0,CJ69*CI24,CL69*CE24)</f>
        <v>1.0000000000000002E-6</v>
      </c>
      <c r="CK70" s="5"/>
      <c r="CL70" s="81">
        <f>SUM(CD70:CK70)</f>
        <v>7.0000000000000024E-6</v>
      </c>
      <c r="CM70" s="48">
        <f>CL70/CL69</f>
        <v>1.0000000000000003E-4</v>
      </c>
      <c r="CN70" s="26"/>
      <c r="CO70" s="47"/>
      <c r="CP70" s="46"/>
    </row>
    <row r="71" spans="2:94" x14ac:dyDescent="0.35">
      <c r="B71" s="82" t="s">
        <v>55</v>
      </c>
      <c r="C71" s="5"/>
      <c r="D71" s="39">
        <f>D69-D70</f>
        <v>0</v>
      </c>
      <c r="E71" s="39">
        <f t="shared" ref="E71:L71" si="152">E69-E70</f>
        <v>0</v>
      </c>
      <c r="F71" s="39">
        <f t="shared" si="152"/>
        <v>0</v>
      </c>
      <c r="G71" s="39">
        <f t="shared" si="152"/>
        <v>0</v>
      </c>
      <c r="H71" s="39">
        <f t="shared" si="152"/>
        <v>0</v>
      </c>
      <c r="I71" s="39">
        <f t="shared" si="152"/>
        <v>0</v>
      </c>
      <c r="J71" s="39">
        <f t="shared" si="152"/>
        <v>0</v>
      </c>
      <c r="K71" s="5"/>
      <c r="L71" s="39">
        <f t="shared" si="152"/>
        <v>0</v>
      </c>
      <c r="M71" s="48" t="e">
        <f>L71/L$69</f>
        <v>#DIV/0!</v>
      </c>
      <c r="N71" s="108"/>
      <c r="O71" s="47"/>
      <c r="P71" s="46"/>
      <c r="AB71" s="82" t="s">
        <v>55</v>
      </c>
      <c r="AC71" s="5"/>
      <c r="AD71" s="39">
        <f>AD69-AD70</f>
        <v>9.9990000000000009E-3</v>
      </c>
      <c r="AE71" s="39">
        <f t="shared" ref="AE71" si="153">AE69-AE70</f>
        <v>9.9990000000000009E-3</v>
      </c>
      <c r="AF71" s="39">
        <f t="shared" ref="AF71" si="154">AF69-AF70</f>
        <v>9.9990000000000009E-3</v>
      </c>
      <c r="AG71" s="39">
        <f t="shared" ref="AG71" si="155">AG69-AG70</f>
        <v>9.9990000000000009E-3</v>
      </c>
      <c r="AH71" s="39">
        <f t="shared" ref="AH71" si="156">AH69-AH70</f>
        <v>9.9990000000000009E-3</v>
      </c>
      <c r="AI71" s="39">
        <f t="shared" ref="AI71" si="157">AI69-AI70</f>
        <v>9.9990000000000009E-3</v>
      </c>
      <c r="AJ71" s="39">
        <f t="shared" ref="AJ71" si="158">AJ69-AJ70</f>
        <v>9.9990000000000009E-3</v>
      </c>
      <c r="AK71" s="5"/>
      <c r="AL71" s="39">
        <f t="shared" ref="AL71" si="159">AL69-AL70</f>
        <v>6.9993000000000014E-2</v>
      </c>
      <c r="AM71" s="48">
        <f>AL71/AL$69</f>
        <v>0.99990000000000012</v>
      </c>
      <c r="AN71" s="108"/>
      <c r="AO71" s="47"/>
      <c r="AP71" s="46"/>
      <c r="BB71" s="82" t="s">
        <v>55</v>
      </c>
      <c r="BC71" s="5"/>
      <c r="BD71" s="39">
        <f>BD69-BD70</f>
        <v>9.9990000000000009E-3</v>
      </c>
      <c r="BE71" s="39">
        <f t="shared" ref="BE71" si="160">BE69-BE70</f>
        <v>9.9990000000000009E-3</v>
      </c>
      <c r="BF71" s="39">
        <f t="shared" ref="BF71" si="161">BF69-BF70</f>
        <v>9.9990000000000009E-3</v>
      </c>
      <c r="BG71" s="39">
        <f t="shared" ref="BG71" si="162">BG69-BG70</f>
        <v>9.9990000000000009E-3</v>
      </c>
      <c r="BH71" s="39">
        <f t="shared" ref="BH71" si="163">BH69-BH70</f>
        <v>9.9990000000000009E-3</v>
      </c>
      <c r="BI71" s="39">
        <f t="shared" ref="BI71" si="164">BI69-BI70</f>
        <v>9.9990000000000009E-3</v>
      </c>
      <c r="BJ71" s="39">
        <f t="shared" ref="BJ71" si="165">BJ69-BJ70</f>
        <v>9.9990000000000009E-3</v>
      </c>
      <c r="BK71" s="5"/>
      <c r="BL71" s="39">
        <f t="shared" ref="BL71" si="166">BL69-BL70</f>
        <v>6.9993000000000014E-2</v>
      </c>
      <c r="BM71" s="48">
        <f>BL71/BL$69</f>
        <v>0.99990000000000012</v>
      </c>
      <c r="BN71" s="108"/>
      <c r="BO71" s="47"/>
      <c r="BP71" s="46"/>
      <c r="CB71" s="82" t="s">
        <v>55</v>
      </c>
      <c r="CC71" s="5"/>
      <c r="CD71" s="39">
        <f>CD69-CD70</f>
        <v>9.9990000000000009E-3</v>
      </c>
      <c r="CE71" s="39">
        <f t="shared" ref="CE71" si="167">CE69-CE70</f>
        <v>9.9990000000000009E-3</v>
      </c>
      <c r="CF71" s="39">
        <f t="shared" ref="CF71" si="168">CF69-CF70</f>
        <v>9.9990000000000009E-3</v>
      </c>
      <c r="CG71" s="39">
        <f t="shared" ref="CG71" si="169">CG69-CG70</f>
        <v>9.9990000000000009E-3</v>
      </c>
      <c r="CH71" s="39">
        <f t="shared" ref="CH71" si="170">CH69-CH70</f>
        <v>9.9990000000000009E-3</v>
      </c>
      <c r="CI71" s="39">
        <f t="shared" ref="CI71" si="171">CI69-CI70</f>
        <v>9.9990000000000009E-3</v>
      </c>
      <c r="CJ71" s="39">
        <f t="shared" ref="CJ71" si="172">CJ69-CJ70</f>
        <v>9.9990000000000009E-3</v>
      </c>
      <c r="CK71" s="5"/>
      <c r="CL71" s="39">
        <f t="shared" ref="CL71" si="173">CL69-CL70</f>
        <v>6.9993000000000014E-2</v>
      </c>
      <c r="CM71" s="48">
        <f>CL71/CL$69</f>
        <v>0.99990000000000012</v>
      </c>
      <c r="CN71" s="108"/>
      <c r="CO71" s="47"/>
      <c r="CP71" s="46"/>
    </row>
    <row r="72" spans="2:94" x14ac:dyDescent="0.35">
      <c r="B72" s="47" t="str">
        <f>B64</f>
        <v>Variable payroll costs</v>
      </c>
      <c r="C72" s="5"/>
      <c r="D72" s="38">
        <f>D92</f>
        <v>0</v>
      </c>
      <c r="E72" s="38">
        <f t="shared" ref="E72:J72" si="174">E92</f>
        <v>0</v>
      </c>
      <c r="F72" s="38">
        <f t="shared" si="174"/>
        <v>0</v>
      </c>
      <c r="G72" s="38">
        <f t="shared" si="174"/>
        <v>0</v>
      </c>
      <c r="H72" s="38">
        <f t="shared" si="174"/>
        <v>0</v>
      </c>
      <c r="I72" s="38">
        <f t="shared" si="174"/>
        <v>0</v>
      </c>
      <c r="J72" s="38">
        <f t="shared" si="174"/>
        <v>0</v>
      </c>
      <c r="K72" s="5"/>
      <c r="L72" s="38">
        <f>SUM(D72:K72)</f>
        <v>0</v>
      </c>
      <c r="M72" s="48" t="e">
        <f t="shared" ref="M72:M74" si="175">L72/L$69</f>
        <v>#DIV/0!</v>
      </c>
      <c r="N72" s="26"/>
      <c r="O72" s="47"/>
      <c r="P72" s="46"/>
      <c r="AB72" s="47" t="str">
        <f>AB64</f>
        <v>Variable payroll costs</v>
      </c>
      <c r="AC72" s="5"/>
      <c r="AD72" s="38">
        <f>AD92</f>
        <v>0</v>
      </c>
      <c r="AE72" s="38">
        <f t="shared" ref="AE72:AJ72" si="176">AE92</f>
        <v>0</v>
      </c>
      <c r="AF72" s="38">
        <f t="shared" si="176"/>
        <v>0</v>
      </c>
      <c r="AG72" s="38">
        <f t="shared" si="176"/>
        <v>0</v>
      </c>
      <c r="AH72" s="38">
        <f t="shared" si="176"/>
        <v>0</v>
      </c>
      <c r="AI72" s="38">
        <f t="shared" si="176"/>
        <v>0</v>
      </c>
      <c r="AJ72" s="38">
        <f t="shared" si="176"/>
        <v>0</v>
      </c>
      <c r="AK72" s="5"/>
      <c r="AL72" s="38">
        <f>SUM(AD72:AK72)</f>
        <v>0</v>
      </c>
      <c r="AM72" s="48">
        <f t="shared" ref="AM72:AM74" si="177">AL72/AL$69</f>
        <v>0</v>
      </c>
      <c r="AN72" s="26"/>
      <c r="AO72" s="47"/>
      <c r="AP72" s="46"/>
      <c r="BB72" s="47" t="str">
        <f>BB64</f>
        <v>Variable payroll costs</v>
      </c>
      <c r="BC72" s="5"/>
      <c r="BD72" s="38">
        <f>BD92</f>
        <v>0</v>
      </c>
      <c r="BE72" s="38">
        <f t="shared" ref="BE72:BJ72" si="178">BE92</f>
        <v>0</v>
      </c>
      <c r="BF72" s="38">
        <f t="shared" si="178"/>
        <v>0</v>
      </c>
      <c r="BG72" s="38">
        <f t="shared" si="178"/>
        <v>0</v>
      </c>
      <c r="BH72" s="38">
        <f t="shared" si="178"/>
        <v>0</v>
      </c>
      <c r="BI72" s="38">
        <f t="shared" si="178"/>
        <v>0</v>
      </c>
      <c r="BJ72" s="38">
        <f t="shared" si="178"/>
        <v>0</v>
      </c>
      <c r="BK72" s="5"/>
      <c r="BL72" s="38">
        <f>SUM(BD72:BK72)</f>
        <v>0</v>
      </c>
      <c r="BM72" s="48">
        <f t="shared" ref="BM72:BM74" si="179">BL72/BL$69</f>
        <v>0</v>
      </c>
      <c r="BN72" s="26"/>
      <c r="BO72" s="47"/>
      <c r="BP72" s="46"/>
      <c r="CB72" s="47" t="str">
        <f>CB64</f>
        <v>Variable payroll costs</v>
      </c>
      <c r="CC72" s="5"/>
      <c r="CD72" s="38">
        <f>CD92</f>
        <v>0</v>
      </c>
      <c r="CE72" s="38">
        <f t="shared" ref="CE72:CJ72" si="180">CE92</f>
        <v>0</v>
      </c>
      <c r="CF72" s="38">
        <f t="shared" si="180"/>
        <v>0</v>
      </c>
      <c r="CG72" s="38">
        <f t="shared" si="180"/>
        <v>0</v>
      </c>
      <c r="CH72" s="38">
        <f t="shared" si="180"/>
        <v>0</v>
      </c>
      <c r="CI72" s="38">
        <f t="shared" si="180"/>
        <v>0</v>
      </c>
      <c r="CJ72" s="38">
        <f t="shared" si="180"/>
        <v>0</v>
      </c>
      <c r="CK72" s="5"/>
      <c r="CL72" s="38">
        <f>SUM(CD72:CK72)</f>
        <v>0</v>
      </c>
      <c r="CM72" s="48">
        <f t="shared" ref="CM72:CM74" si="181">CL72/CL$69</f>
        <v>0</v>
      </c>
      <c r="CN72" s="26"/>
      <c r="CO72" s="47"/>
      <c r="CP72" s="46"/>
    </row>
    <row r="73" spans="2:94" x14ac:dyDescent="0.35">
      <c r="B73" s="47" t="str">
        <f>B65</f>
        <v xml:space="preserve">Other costs of sales </v>
      </c>
      <c r="C73" s="5"/>
      <c r="D73" s="38">
        <f>IF(I$26&gt;0,D69*I$26,D69*E26)</f>
        <v>0</v>
      </c>
      <c r="E73" s="38">
        <f>IF(I$26&gt;0,E69*I$26,E69*E26)</f>
        <v>0</v>
      </c>
      <c r="F73" s="38">
        <f>IF(I$26&gt;0,F69*I$26,F69*E26)</f>
        <v>0</v>
      </c>
      <c r="G73" s="38">
        <f>IF(I$26&gt;0,G69*I$26,G69*E26)</f>
        <v>0</v>
      </c>
      <c r="H73" s="38">
        <f>IF(I$26&gt;0,H69*I$26,H69*E26)</f>
        <v>0</v>
      </c>
      <c r="I73" s="38">
        <f>IF(I$26&gt;0,I69*I$26,I69*E26)</f>
        <v>0</v>
      </c>
      <c r="J73" s="38">
        <f>IF(I$26&gt;0,J69*I$26,J69*E26)</f>
        <v>0</v>
      </c>
      <c r="K73" s="5"/>
      <c r="L73" s="38">
        <f t="shared" ref="L73" si="182">SUM(D73:K73)</f>
        <v>0</v>
      </c>
      <c r="M73" s="48" t="e">
        <f t="shared" si="175"/>
        <v>#DIV/0!</v>
      </c>
      <c r="N73" s="26"/>
      <c r="O73" s="47"/>
      <c r="P73" s="46"/>
      <c r="AB73" s="47" t="str">
        <f>AB65</f>
        <v xml:space="preserve">Other costs of sales </v>
      </c>
      <c r="AC73" s="5"/>
      <c r="AD73" s="38">
        <f>IF(AI$26&gt;0,AD69*AI$26,AD69*AE26)</f>
        <v>0</v>
      </c>
      <c r="AE73" s="38">
        <f>IF(AI$26&gt;0,AE69*AI$26,AE69*AE26)</f>
        <v>0</v>
      </c>
      <c r="AF73" s="38">
        <f>IF(AI$26&gt;0,AF69*AI$26,AF69*AE26)</f>
        <v>0</v>
      </c>
      <c r="AG73" s="38">
        <f>IF(AI$26&gt;0,AG69*AI$26,AG69*AE26)</f>
        <v>0</v>
      </c>
      <c r="AH73" s="38">
        <f>IF(AI$26&gt;0,AH69*AI$26,AH69*AE26)</f>
        <v>0</v>
      </c>
      <c r="AI73" s="38">
        <f>IF(AI$26&gt;0,AI69*AI$26,AI69*AE26)</f>
        <v>0</v>
      </c>
      <c r="AJ73" s="38">
        <f>IF(AI$26&gt;0,AJ69*AI$26,AJ69*AE26)</f>
        <v>0</v>
      </c>
      <c r="AK73" s="5"/>
      <c r="AL73" s="38">
        <f t="shared" ref="AL73" si="183">SUM(AD73:AK73)</f>
        <v>0</v>
      </c>
      <c r="AM73" s="48">
        <f t="shared" si="177"/>
        <v>0</v>
      </c>
      <c r="AN73" s="26"/>
      <c r="AO73" s="47"/>
      <c r="AP73" s="46"/>
      <c r="BB73" s="47" t="str">
        <f>BB65</f>
        <v xml:space="preserve">Other costs of sales </v>
      </c>
      <c r="BC73" s="5"/>
      <c r="BD73" s="38">
        <f>IF(BI$26&gt;0,BD69*BI$26,BD69*BE26)</f>
        <v>0</v>
      </c>
      <c r="BE73" s="38">
        <f>IF(BI$26&gt;0,BE69*BI$26,BE69*BE26)</f>
        <v>0</v>
      </c>
      <c r="BF73" s="38">
        <f>IF(BI$26&gt;0,BF69*BI$26,BF69*BE26)</f>
        <v>0</v>
      </c>
      <c r="BG73" s="38">
        <f>IF(BI$26&gt;0,BG69*BI$26,BG69*BE26)</f>
        <v>0</v>
      </c>
      <c r="BH73" s="38">
        <f>IF(BI$26&gt;0,BH69*BI$26,BH69*BE26)</f>
        <v>0</v>
      </c>
      <c r="BI73" s="38">
        <f>IF(BI$26&gt;0,BI69*BI$26,BI69*BE26)</f>
        <v>0</v>
      </c>
      <c r="BJ73" s="38">
        <f>IF(BI$26&gt;0,BJ69*BI$26,BJ69*BE26)</f>
        <v>0</v>
      </c>
      <c r="BK73" s="5"/>
      <c r="BL73" s="38">
        <f t="shared" ref="BL73" si="184">SUM(BD73:BK73)</f>
        <v>0</v>
      </c>
      <c r="BM73" s="48">
        <f t="shared" si="179"/>
        <v>0</v>
      </c>
      <c r="BN73" s="26"/>
      <c r="BO73" s="47"/>
      <c r="BP73" s="46"/>
      <c r="CB73" s="47" t="str">
        <f>CB65</f>
        <v xml:space="preserve">Other costs of sales </v>
      </c>
      <c r="CC73" s="5"/>
      <c r="CD73" s="38">
        <f>IF(CI$26&gt;0,CD69*CI$26,CD69*CE26)</f>
        <v>0</v>
      </c>
      <c r="CE73" s="38">
        <f>IF(CI$26&gt;0,CE69*CI$26,CE69*CE26)</f>
        <v>0</v>
      </c>
      <c r="CF73" s="38">
        <f>IF(CI$26&gt;0,CF69*CI$26,CF69*CE26)</f>
        <v>0</v>
      </c>
      <c r="CG73" s="38">
        <f>IF(CI$26&gt;0,CG69*CI$26,CG69*CE26)</f>
        <v>0</v>
      </c>
      <c r="CH73" s="38">
        <f>IF(CI$26&gt;0,CH69*CI$26,CH69*CE26)</f>
        <v>0</v>
      </c>
      <c r="CI73" s="38">
        <f>IF(CI$26&gt;0,CI69*CI$26,CI69*CE26)</f>
        <v>0</v>
      </c>
      <c r="CJ73" s="38">
        <f>IF(CI$26&gt;0,CJ69*CI$26,CJ69*CE26)</f>
        <v>0</v>
      </c>
      <c r="CK73" s="5"/>
      <c r="CL73" s="38">
        <f t="shared" ref="CL73" si="185">SUM(CD73:CK73)</f>
        <v>0</v>
      </c>
      <c r="CM73" s="48">
        <f t="shared" si="181"/>
        <v>0</v>
      </c>
      <c r="CN73" s="26"/>
      <c r="CO73" s="47"/>
      <c r="CP73" s="46"/>
    </row>
    <row r="74" spans="2:94" x14ac:dyDescent="0.35">
      <c r="B74" s="82" t="str">
        <f>B66</f>
        <v xml:space="preserve">Contribution to fixed weekly operating expenses </v>
      </c>
      <c r="C74" s="5"/>
      <c r="D74" s="84">
        <f>D71-D72-D73</f>
        <v>0</v>
      </c>
      <c r="E74" s="84">
        <f t="shared" ref="E74:J74" si="186">E71-E72-E73</f>
        <v>0</v>
      </c>
      <c r="F74" s="84">
        <f t="shared" si="186"/>
        <v>0</v>
      </c>
      <c r="G74" s="84">
        <f t="shared" si="186"/>
        <v>0</v>
      </c>
      <c r="H74" s="84">
        <f t="shared" si="186"/>
        <v>0</v>
      </c>
      <c r="I74" s="84">
        <f t="shared" si="186"/>
        <v>0</v>
      </c>
      <c r="J74" s="84">
        <f t="shared" si="186"/>
        <v>0</v>
      </c>
      <c r="K74" s="5"/>
      <c r="L74" s="84">
        <f>L71-L72-L73</f>
        <v>0</v>
      </c>
      <c r="M74" s="48" t="e">
        <f t="shared" si="175"/>
        <v>#DIV/0!</v>
      </c>
      <c r="N74" s="108"/>
      <c r="O74" s="47"/>
      <c r="P74" s="46"/>
      <c r="AB74" s="82" t="str">
        <f>AB66</f>
        <v xml:space="preserve">Contribution to fixed weekly operating expenses </v>
      </c>
      <c r="AC74" s="5"/>
      <c r="AD74" s="84">
        <f>AD71-AD72-AD73</f>
        <v>9.9990000000000009E-3</v>
      </c>
      <c r="AE74" s="84">
        <f t="shared" ref="AE74:AJ74" si="187">AE71-AE72-AE73</f>
        <v>9.9990000000000009E-3</v>
      </c>
      <c r="AF74" s="84">
        <f t="shared" si="187"/>
        <v>9.9990000000000009E-3</v>
      </c>
      <c r="AG74" s="84">
        <f t="shared" si="187"/>
        <v>9.9990000000000009E-3</v>
      </c>
      <c r="AH74" s="84">
        <f t="shared" si="187"/>
        <v>9.9990000000000009E-3</v>
      </c>
      <c r="AI74" s="84">
        <f t="shared" si="187"/>
        <v>9.9990000000000009E-3</v>
      </c>
      <c r="AJ74" s="84">
        <f t="shared" si="187"/>
        <v>9.9990000000000009E-3</v>
      </c>
      <c r="AK74" s="5"/>
      <c r="AL74" s="84">
        <f>AL71-AL72-AL73</f>
        <v>6.9993000000000014E-2</v>
      </c>
      <c r="AM74" s="48">
        <f t="shared" si="177"/>
        <v>0.99990000000000012</v>
      </c>
      <c r="AN74" s="108"/>
      <c r="AO74" s="47"/>
      <c r="AP74" s="46"/>
      <c r="BB74" s="82" t="str">
        <f>BB66</f>
        <v xml:space="preserve">Contribution to fixed weekly operating expenses </v>
      </c>
      <c r="BC74" s="5"/>
      <c r="BD74" s="84">
        <f>BD71-BD72-BD73</f>
        <v>9.9990000000000009E-3</v>
      </c>
      <c r="BE74" s="84">
        <f t="shared" ref="BE74:BJ74" si="188">BE71-BE72-BE73</f>
        <v>9.9990000000000009E-3</v>
      </c>
      <c r="BF74" s="84">
        <f t="shared" si="188"/>
        <v>9.9990000000000009E-3</v>
      </c>
      <c r="BG74" s="84">
        <f t="shared" si="188"/>
        <v>9.9990000000000009E-3</v>
      </c>
      <c r="BH74" s="84">
        <f t="shared" si="188"/>
        <v>9.9990000000000009E-3</v>
      </c>
      <c r="BI74" s="84">
        <f t="shared" si="188"/>
        <v>9.9990000000000009E-3</v>
      </c>
      <c r="BJ74" s="84">
        <f t="shared" si="188"/>
        <v>9.9990000000000009E-3</v>
      </c>
      <c r="BK74" s="5"/>
      <c r="BL74" s="84">
        <f>BL71-BL72-BL73</f>
        <v>6.9993000000000014E-2</v>
      </c>
      <c r="BM74" s="48">
        <f t="shared" si="179"/>
        <v>0.99990000000000012</v>
      </c>
      <c r="BN74" s="108"/>
      <c r="BO74" s="47"/>
      <c r="BP74" s="46"/>
      <c r="CB74" s="82" t="str">
        <f>CB66</f>
        <v xml:space="preserve">Contribution to fixed weekly operating expenses </v>
      </c>
      <c r="CC74" s="5"/>
      <c r="CD74" s="84">
        <f>CD71-CD72-CD73</f>
        <v>9.9990000000000009E-3</v>
      </c>
      <c r="CE74" s="84">
        <f t="shared" ref="CE74:CJ74" si="189">CE71-CE72-CE73</f>
        <v>9.9990000000000009E-3</v>
      </c>
      <c r="CF74" s="84">
        <f t="shared" si="189"/>
        <v>9.9990000000000009E-3</v>
      </c>
      <c r="CG74" s="84">
        <f t="shared" si="189"/>
        <v>9.9990000000000009E-3</v>
      </c>
      <c r="CH74" s="84">
        <f t="shared" si="189"/>
        <v>9.9990000000000009E-3</v>
      </c>
      <c r="CI74" s="84">
        <f t="shared" si="189"/>
        <v>9.9990000000000009E-3</v>
      </c>
      <c r="CJ74" s="84">
        <f t="shared" si="189"/>
        <v>9.9990000000000009E-3</v>
      </c>
      <c r="CK74" s="5"/>
      <c r="CL74" s="84">
        <f>CL71-CL72-CL73</f>
        <v>6.9993000000000014E-2</v>
      </c>
      <c r="CM74" s="48">
        <f t="shared" si="181"/>
        <v>0.99990000000000012</v>
      </c>
      <c r="CN74" s="108"/>
      <c r="CO74" s="47"/>
      <c r="CP74" s="46"/>
    </row>
    <row r="75" spans="2:94" x14ac:dyDescent="0.35">
      <c r="B75" s="47"/>
      <c r="C75" s="5"/>
      <c r="D75" s="38"/>
      <c r="E75" s="38"/>
      <c r="F75" s="38"/>
      <c r="G75" s="38"/>
      <c r="H75" s="38"/>
      <c r="I75" s="38"/>
      <c r="J75" s="38"/>
      <c r="K75" s="5"/>
      <c r="L75" s="5"/>
      <c r="M75" s="46"/>
      <c r="O75" s="47"/>
      <c r="P75" s="46"/>
      <c r="AB75" s="47"/>
      <c r="AC75" s="5"/>
      <c r="AD75" s="38"/>
      <c r="AE75" s="38"/>
      <c r="AF75" s="38"/>
      <c r="AG75" s="38"/>
      <c r="AH75" s="38"/>
      <c r="AI75" s="38"/>
      <c r="AJ75" s="38"/>
      <c r="AK75" s="5"/>
      <c r="AL75" s="5"/>
      <c r="AM75" s="46"/>
      <c r="AO75" s="47"/>
      <c r="AP75" s="46"/>
      <c r="BB75" s="47"/>
      <c r="BC75" s="5"/>
      <c r="BD75" s="38"/>
      <c r="BE75" s="38"/>
      <c r="BF75" s="38"/>
      <c r="BG75" s="38"/>
      <c r="BH75" s="38"/>
      <c r="BI75" s="38"/>
      <c r="BJ75" s="38"/>
      <c r="BK75" s="5"/>
      <c r="BL75" s="5"/>
      <c r="BM75" s="46"/>
      <c r="BO75" s="47"/>
      <c r="BP75" s="46"/>
      <c r="CB75" s="47"/>
      <c r="CC75" s="5"/>
      <c r="CD75" s="38"/>
      <c r="CE75" s="38"/>
      <c r="CF75" s="38"/>
      <c r="CG75" s="38"/>
      <c r="CH75" s="38"/>
      <c r="CI75" s="38"/>
      <c r="CJ75" s="38"/>
      <c r="CK75" s="5"/>
      <c r="CL75" s="5"/>
      <c r="CM75" s="46"/>
      <c r="CO75" s="47"/>
      <c r="CP75" s="46"/>
    </row>
    <row r="76" spans="2:94" x14ac:dyDescent="0.35">
      <c r="B76" s="45" t="s">
        <v>155</v>
      </c>
      <c r="C76" s="5"/>
      <c r="D76" s="29" t="s">
        <v>18</v>
      </c>
      <c r="E76" s="29" t="s">
        <v>19</v>
      </c>
      <c r="F76" s="29" t="s">
        <v>20</v>
      </c>
      <c r="G76" s="29" t="s">
        <v>21</v>
      </c>
      <c r="H76" s="29" t="s">
        <v>22</v>
      </c>
      <c r="I76" s="29" t="s">
        <v>23</v>
      </c>
      <c r="J76" s="29" t="s">
        <v>24</v>
      </c>
      <c r="K76" s="5"/>
      <c r="L76" s="40" t="s">
        <v>1</v>
      </c>
      <c r="M76" s="46"/>
      <c r="O76" s="47" t="s">
        <v>48</v>
      </c>
      <c r="P76" s="46"/>
      <c r="AB76" s="45" t="s">
        <v>155</v>
      </c>
      <c r="AC76" s="5"/>
      <c r="AD76" s="29" t="s">
        <v>18</v>
      </c>
      <c r="AE76" s="29" t="s">
        <v>19</v>
      </c>
      <c r="AF76" s="29" t="s">
        <v>20</v>
      </c>
      <c r="AG76" s="29" t="s">
        <v>21</v>
      </c>
      <c r="AH76" s="29" t="s">
        <v>22</v>
      </c>
      <c r="AI76" s="29" t="s">
        <v>23</v>
      </c>
      <c r="AJ76" s="29" t="s">
        <v>24</v>
      </c>
      <c r="AK76" s="5"/>
      <c r="AL76" s="40" t="s">
        <v>1</v>
      </c>
      <c r="AM76" s="46"/>
      <c r="AO76" s="47" t="s">
        <v>48</v>
      </c>
      <c r="AP76" s="46"/>
      <c r="BB76" s="45" t="s">
        <v>155</v>
      </c>
      <c r="BC76" s="5"/>
      <c r="BD76" s="29" t="s">
        <v>18</v>
      </c>
      <c r="BE76" s="29" t="s">
        <v>19</v>
      </c>
      <c r="BF76" s="29" t="s">
        <v>20</v>
      </c>
      <c r="BG76" s="29" t="s">
        <v>21</v>
      </c>
      <c r="BH76" s="29" t="s">
        <v>22</v>
      </c>
      <c r="BI76" s="29" t="s">
        <v>23</v>
      </c>
      <c r="BJ76" s="29" t="s">
        <v>24</v>
      </c>
      <c r="BK76" s="5"/>
      <c r="BL76" s="40" t="s">
        <v>1</v>
      </c>
      <c r="BM76" s="46"/>
      <c r="BO76" s="47" t="s">
        <v>48</v>
      </c>
      <c r="BP76" s="46"/>
      <c r="CB76" s="45" t="s">
        <v>155</v>
      </c>
      <c r="CC76" s="5"/>
      <c r="CD76" s="29" t="s">
        <v>18</v>
      </c>
      <c r="CE76" s="29" t="s">
        <v>19</v>
      </c>
      <c r="CF76" s="29" t="s">
        <v>20</v>
      </c>
      <c r="CG76" s="29" t="s">
        <v>21</v>
      </c>
      <c r="CH76" s="29" t="s">
        <v>22</v>
      </c>
      <c r="CI76" s="29" t="s">
        <v>23</v>
      </c>
      <c r="CJ76" s="29" t="s">
        <v>24</v>
      </c>
      <c r="CK76" s="5"/>
      <c r="CL76" s="40" t="s">
        <v>1</v>
      </c>
      <c r="CM76" s="46"/>
      <c r="CO76" s="47" t="s">
        <v>48</v>
      </c>
      <c r="CP76" s="46"/>
    </row>
    <row r="77" spans="2:94" x14ac:dyDescent="0.35">
      <c r="B77" s="47" t="s">
        <v>160</v>
      </c>
      <c r="C77" s="5"/>
      <c r="D77" s="32">
        <f>IF(I13&gt;0,I13*D34,H13)</f>
        <v>0</v>
      </c>
      <c r="E77" s="32">
        <f>IF(I13&gt;0,I13*E34,H13)</f>
        <v>0</v>
      </c>
      <c r="F77" s="32">
        <f>IF(I13&gt;0,I13*F34,H13)</f>
        <v>0</v>
      </c>
      <c r="G77" s="32">
        <f>IF(I13&gt;0,I13*G34,H13)</f>
        <v>0</v>
      </c>
      <c r="H77" s="32">
        <f>IF(I13&gt;0,I13*H34,H13)</f>
        <v>0</v>
      </c>
      <c r="I77" s="32">
        <f>IF(I13&gt;0,I13*I34,H13)</f>
        <v>0</v>
      </c>
      <c r="J77" s="32">
        <f>IF(I13&gt;0,I13*J34,H13)</f>
        <v>0</v>
      </c>
      <c r="K77" s="5"/>
      <c r="L77" s="38">
        <f>SUM(D77:K77)</f>
        <v>0</v>
      </c>
      <c r="M77" s="46"/>
      <c r="N77" s="26">
        <f>IFERROR(L77/L34,0)</f>
        <v>0</v>
      </c>
      <c r="O77" s="239">
        <f>L60+L69+L80</f>
        <v>0</v>
      </c>
      <c r="P77" s="46"/>
      <c r="AB77" s="47" t="s">
        <v>160</v>
      </c>
      <c r="AC77" s="5"/>
      <c r="AD77" s="32">
        <f>IF(AI13&gt;0,AI13*AD34,AH13)</f>
        <v>0</v>
      </c>
      <c r="AE77" s="32">
        <f>IF(AI13&gt;0,AI13*AE34,AH13)</f>
        <v>0</v>
      </c>
      <c r="AF77" s="32">
        <f>IF(AI13&gt;0,AI13*AF34,AH13)</f>
        <v>0</v>
      </c>
      <c r="AG77" s="32">
        <f>IF(AI13&gt;0,AI13*AG34,AH13)</f>
        <v>0</v>
      </c>
      <c r="AH77" s="32">
        <f>IF(AI13&gt;0,AI13*AH34,AH13)</f>
        <v>0</v>
      </c>
      <c r="AI77" s="32">
        <f>IF(AI13&gt;0,AI13*AI34,AH13)</f>
        <v>0</v>
      </c>
      <c r="AJ77" s="32">
        <f>IF(AI13&gt;0,AI13*AJ34,AH13)</f>
        <v>0</v>
      </c>
      <c r="AK77" s="5"/>
      <c r="AL77" s="38">
        <f>SUM(AD77:AK77)</f>
        <v>0</v>
      </c>
      <c r="AM77" s="46"/>
      <c r="AN77" s="26">
        <f>IFERROR(AL77/AL34,0)</f>
        <v>0</v>
      </c>
      <c r="AO77" s="239">
        <f>AL60+AL69+AL80</f>
        <v>7.0000000000000007E-2</v>
      </c>
      <c r="AP77" s="46"/>
      <c r="BB77" s="47" t="s">
        <v>160</v>
      </c>
      <c r="BC77" s="5"/>
      <c r="BD77" s="32">
        <f>IF(BI13&gt;0,BI13*BD34,BH13)</f>
        <v>0</v>
      </c>
      <c r="BE77" s="32">
        <f>IF(BI13&gt;0,BI13*BE34,BH13)</f>
        <v>0</v>
      </c>
      <c r="BF77" s="32">
        <f>IF(BI13&gt;0,BI13*BF34,BH13)</f>
        <v>0</v>
      </c>
      <c r="BG77" s="32">
        <f>IF(BI13&gt;0,BI13*BG34,BH13)</f>
        <v>0</v>
      </c>
      <c r="BH77" s="32">
        <f>IF(BI13&gt;0,BI13*BH34,BH13)</f>
        <v>0</v>
      </c>
      <c r="BI77" s="32">
        <f>IF(BI13&gt;0,BI13*BI34,BH13)</f>
        <v>0</v>
      </c>
      <c r="BJ77" s="32">
        <f>IF(BI13&gt;0,BI13*BJ34,BH13)</f>
        <v>0</v>
      </c>
      <c r="BK77" s="5"/>
      <c r="BL77" s="38">
        <f>SUM(BD77:BK77)</f>
        <v>0</v>
      </c>
      <c r="BM77" s="46"/>
      <c r="BN77" s="26">
        <f>IFERROR(BL77/BL34,0)</f>
        <v>0</v>
      </c>
      <c r="BO77" s="239">
        <f>BL60+BL69+BL80</f>
        <v>7.0000000000000007E-2</v>
      </c>
      <c r="BP77" s="46"/>
      <c r="CB77" s="47" t="s">
        <v>160</v>
      </c>
      <c r="CC77" s="5"/>
      <c r="CD77" s="32">
        <f>IF(CI13&gt;0,CI13*CD34,CH13)</f>
        <v>0</v>
      </c>
      <c r="CE77" s="32">
        <f>IF(CI13&gt;0,CI13*CE34,CH13)</f>
        <v>0</v>
      </c>
      <c r="CF77" s="32">
        <f>IF(CI13&gt;0,CI13*CF34,CH13)</f>
        <v>0</v>
      </c>
      <c r="CG77" s="32">
        <f>IF(CI13&gt;0,CI13*CG34,CH13)</f>
        <v>0</v>
      </c>
      <c r="CH77" s="32">
        <f>IF(CI13&gt;0,CI13*CH34,CH13)</f>
        <v>0</v>
      </c>
      <c r="CI77" s="32">
        <f>IF(CI13&gt;0,CI13*CI34,CH13)</f>
        <v>0</v>
      </c>
      <c r="CJ77" s="32">
        <f>IF(CI13&gt;0,CI13*CJ34,CH13)</f>
        <v>0</v>
      </c>
      <c r="CK77" s="5"/>
      <c r="CL77" s="38">
        <f>SUM(CD77:CK77)</f>
        <v>0</v>
      </c>
      <c r="CM77" s="46"/>
      <c r="CN77" s="26">
        <f>IFERROR(CL77/CL34,0)</f>
        <v>0</v>
      </c>
      <c r="CO77" s="239">
        <f>CL60+CL69+CL80</f>
        <v>7.0000000000000007E-2</v>
      </c>
      <c r="CP77" s="46"/>
    </row>
    <row r="78" spans="2:94" x14ac:dyDescent="0.35">
      <c r="B78" s="47" t="s">
        <v>54</v>
      </c>
      <c r="C78" s="5"/>
      <c r="D78" s="32">
        <f>IF(I14&gt;0,I14*D34,H14)</f>
        <v>0</v>
      </c>
      <c r="E78" s="32">
        <f>IF(I14&gt;0,I14*E34,H14)</f>
        <v>0</v>
      </c>
      <c r="F78" s="32">
        <f>IF(I14&gt;0,I14*F34,H14)</f>
        <v>0</v>
      </c>
      <c r="G78" s="32">
        <f>IF(I14&gt;0,I14*G34,H14)</f>
        <v>0</v>
      </c>
      <c r="H78" s="32">
        <f>IF(I14&gt;0,I14*H34,H14)</f>
        <v>0</v>
      </c>
      <c r="I78" s="32">
        <f>IF(I14&gt;0,I14*I34,H14)</f>
        <v>0</v>
      </c>
      <c r="J78" s="32">
        <f>IF(I14&gt;0,I14*J34,H14)</f>
        <v>0</v>
      </c>
      <c r="K78" s="5"/>
      <c r="L78" s="99">
        <f>SUM(D78:K78)</f>
        <v>0</v>
      </c>
      <c r="M78" s="46"/>
      <c r="N78" s="26">
        <f>IFERROR(L78/L34,0)</f>
        <v>0</v>
      </c>
      <c r="O78" s="239">
        <f>L47</f>
        <v>0</v>
      </c>
      <c r="P78" s="46" t="s">
        <v>61</v>
      </c>
      <c r="AB78" s="47" t="s">
        <v>54</v>
      </c>
      <c r="AC78" s="5"/>
      <c r="AD78" s="32">
        <f>IF(AI14&gt;0,AI14*AD34,AH14)</f>
        <v>0</v>
      </c>
      <c r="AE78" s="32">
        <f>IF(AI14&gt;0,AI14*AE34,AH14)</f>
        <v>0</v>
      </c>
      <c r="AF78" s="32">
        <f>IF(AI14&gt;0,AI14*AF34,AH14)</f>
        <v>0</v>
      </c>
      <c r="AG78" s="32">
        <f>IF(AI14&gt;0,AI14*AG34,AH14)</f>
        <v>0</v>
      </c>
      <c r="AH78" s="32">
        <f>IF(AI14&gt;0,AI14*AH34,AH14)</f>
        <v>0</v>
      </c>
      <c r="AI78" s="32">
        <f>IF(AI14&gt;0,AI14*AI34,AH14)</f>
        <v>0</v>
      </c>
      <c r="AJ78" s="32">
        <f>IF(AI14&gt;0,AI14*AJ34,AH14)</f>
        <v>0</v>
      </c>
      <c r="AK78" s="5"/>
      <c r="AL78" s="99">
        <f>SUM(AD78:AK78)</f>
        <v>0</v>
      </c>
      <c r="AM78" s="46"/>
      <c r="AN78" s="26">
        <f>IFERROR(AL78/AL34,0)</f>
        <v>0</v>
      </c>
      <c r="AO78" s="239">
        <f>AL47</f>
        <v>7.0000000000000007E-2</v>
      </c>
      <c r="AP78" s="46" t="s">
        <v>61</v>
      </c>
      <c r="BB78" s="47" t="s">
        <v>54</v>
      </c>
      <c r="BC78" s="5"/>
      <c r="BD78" s="32">
        <f>IF(BI14&gt;0,BI14*BD34,BH14)</f>
        <v>0</v>
      </c>
      <c r="BE78" s="32">
        <f>IF(BI14&gt;0,BI14*BE34,BH14)</f>
        <v>0</v>
      </c>
      <c r="BF78" s="32">
        <f>IF(BI14&gt;0,BI14*BF34,BH14)</f>
        <v>0</v>
      </c>
      <c r="BG78" s="32">
        <f>IF(BI14&gt;0,BI14*BG34,BH14)</f>
        <v>0</v>
      </c>
      <c r="BH78" s="32">
        <f>IF(BI14&gt;0,BI14*BH34,BH14)</f>
        <v>0</v>
      </c>
      <c r="BI78" s="32">
        <f>IF(BI14&gt;0,BI14*BI34,BH14)</f>
        <v>0</v>
      </c>
      <c r="BJ78" s="32">
        <f>IF(BI14&gt;0,BI14*BJ34,BH14)</f>
        <v>0</v>
      </c>
      <c r="BK78" s="5"/>
      <c r="BL78" s="99">
        <f>SUM(BD78:BK78)</f>
        <v>0</v>
      </c>
      <c r="BM78" s="46"/>
      <c r="BN78" s="26">
        <f>IFERROR(BL78/BL34,0)</f>
        <v>0</v>
      </c>
      <c r="BO78" s="239">
        <f>BL47</f>
        <v>7.0000000000000007E-2</v>
      </c>
      <c r="BP78" s="46" t="s">
        <v>61</v>
      </c>
      <c r="CB78" s="47" t="s">
        <v>54</v>
      </c>
      <c r="CC78" s="5"/>
      <c r="CD78" s="32">
        <f>IF(CI14&gt;0,CI14*CD34,CH14)</f>
        <v>0</v>
      </c>
      <c r="CE78" s="32">
        <f>IF(CI14&gt;0,CI14*CE34,CH14)</f>
        <v>0</v>
      </c>
      <c r="CF78" s="32">
        <f>IF(CI14&gt;0,CI14*CF34,CH14)</f>
        <v>0</v>
      </c>
      <c r="CG78" s="32">
        <f>IF(CI14&gt;0,CI14*CG34,CH14)</f>
        <v>0</v>
      </c>
      <c r="CH78" s="32">
        <f>IF(CI14&gt;0,CI14*CH34,CH14)</f>
        <v>0</v>
      </c>
      <c r="CI78" s="32">
        <f>IF(CI14&gt;0,CI14*CI34,CH14)</f>
        <v>0</v>
      </c>
      <c r="CJ78" s="32">
        <f>IF(CI14&gt;0,CI14*CJ34,CH14)</f>
        <v>0</v>
      </c>
      <c r="CK78" s="5"/>
      <c r="CL78" s="99">
        <f>SUM(CD78:CK78)</f>
        <v>0</v>
      </c>
      <c r="CM78" s="46"/>
      <c r="CN78" s="26">
        <f>IFERROR(CL78/CL34,0)</f>
        <v>0</v>
      </c>
      <c r="CO78" s="239">
        <f>CL47</f>
        <v>7.0000000000000007E-2</v>
      </c>
      <c r="CP78" s="46" t="s">
        <v>61</v>
      </c>
    </row>
    <row r="79" spans="2:94" x14ac:dyDescent="0.35">
      <c r="B79" s="47" t="s">
        <v>161</v>
      </c>
      <c r="C79" s="5"/>
      <c r="D79" s="234">
        <f>IF(I15&gt;0,I15*D35,H15)</f>
        <v>0</v>
      </c>
      <c r="E79" s="234">
        <f>IF(I15&gt;0,I15*E35,H15)</f>
        <v>0</v>
      </c>
      <c r="F79" s="234">
        <f>IF(I15&gt;0,I15*F35,H15)</f>
        <v>0</v>
      </c>
      <c r="G79" s="234">
        <f>IF(I15&gt;0,I15*G35,H15)</f>
        <v>0</v>
      </c>
      <c r="H79" s="234">
        <f>IF(I15&gt;0,I15*H35,H15)</f>
        <v>0</v>
      </c>
      <c r="I79" s="234">
        <f>IF(I15&gt;0,I15*I35,H15)</f>
        <v>0</v>
      </c>
      <c r="J79" s="234">
        <f>IF(I15&gt;0,I15*J35,H15)</f>
        <v>0</v>
      </c>
      <c r="K79" s="5"/>
      <c r="L79" s="86">
        <f>SUM(D79:K79)</f>
        <v>0</v>
      </c>
      <c r="M79" s="46"/>
      <c r="N79" s="26">
        <f>IFERROR(L79/L35,0)</f>
        <v>0</v>
      </c>
      <c r="O79" s="239"/>
      <c r="P79" s="46"/>
      <c r="AB79" s="47" t="s">
        <v>161</v>
      </c>
      <c r="AC79" s="5"/>
      <c r="AD79" s="234">
        <f>IF(AI15&gt;0,AI15*AD35,AH15)</f>
        <v>0</v>
      </c>
      <c r="AE79" s="234">
        <f>IF(AI15&gt;0,AI15*AE35,AH15)</f>
        <v>0</v>
      </c>
      <c r="AF79" s="234">
        <f>IF(AI15&gt;0,AI15*AF35,AH15)</f>
        <v>0</v>
      </c>
      <c r="AG79" s="234">
        <f>IF(AI15&gt;0,AI15*AG35,AH15)</f>
        <v>0</v>
      </c>
      <c r="AH79" s="234">
        <f>IF(AI15&gt;0,AI15*AH35,AH15)</f>
        <v>0</v>
      </c>
      <c r="AI79" s="234">
        <f>IF(AI15&gt;0,AI15*AI35,AH15)</f>
        <v>0</v>
      </c>
      <c r="AJ79" s="234">
        <f>IF(AI15&gt;0,AI15*AJ35,AH15)</f>
        <v>0</v>
      </c>
      <c r="AK79" s="5"/>
      <c r="AL79" s="86">
        <f>SUM(AD79:AK79)</f>
        <v>0</v>
      </c>
      <c r="AM79" s="46"/>
      <c r="AN79" s="26">
        <f>IFERROR(AL79/AL35,0)</f>
        <v>0</v>
      </c>
      <c r="AO79" s="239"/>
      <c r="AP79" s="46"/>
      <c r="BB79" s="47" t="s">
        <v>161</v>
      </c>
      <c r="BC79" s="5"/>
      <c r="BD79" s="234">
        <f>IF(BI15&gt;0,BI15*BD35,BH15)</f>
        <v>0</v>
      </c>
      <c r="BE79" s="234">
        <f>IF(BI15&gt;0,BI15*BE35,BH15)</f>
        <v>0</v>
      </c>
      <c r="BF79" s="234">
        <f>IF(BI15&gt;0,BI15*BF35,BH15)</f>
        <v>0</v>
      </c>
      <c r="BG79" s="234">
        <f>IF(BI15&gt;0,BI15*BG35,BH15)</f>
        <v>0</v>
      </c>
      <c r="BH79" s="234">
        <f>IF(BI15&gt;0,BI15*BH35,BH15)</f>
        <v>0</v>
      </c>
      <c r="BI79" s="234">
        <f>IF(BI15&gt;0,BI15*BI35,BH15)</f>
        <v>0</v>
      </c>
      <c r="BJ79" s="234">
        <f>IF(BI15&gt;0,BI15*BJ35,BH15)</f>
        <v>0</v>
      </c>
      <c r="BK79" s="5"/>
      <c r="BL79" s="86">
        <f>SUM(BD79:BK79)</f>
        <v>0</v>
      </c>
      <c r="BM79" s="46"/>
      <c r="BN79" s="26">
        <f>IFERROR(BL79/BL35,0)</f>
        <v>0</v>
      </c>
      <c r="BO79" s="239"/>
      <c r="BP79" s="46"/>
      <c r="CB79" s="47" t="s">
        <v>161</v>
      </c>
      <c r="CC79" s="5"/>
      <c r="CD79" s="234">
        <f>IF(CI15&gt;0,CI15*CD35,CH15)</f>
        <v>0</v>
      </c>
      <c r="CE79" s="234">
        <f>IF(CI15&gt;0,CI15*CE35,CH15)</f>
        <v>0</v>
      </c>
      <c r="CF79" s="234">
        <f>IF(CI15&gt;0,CI15*CF35,CH15)</f>
        <v>0</v>
      </c>
      <c r="CG79" s="234">
        <f>IF(CI15&gt;0,CI15*CG35,CH15)</f>
        <v>0</v>
      </c>
      <c r="CH79" s="234">
        <f>IF(CI15&gt;0,CI15*CH35,CH15)</f>
        <v>0</v>
      </c>
      <c r="CI79" s="234">
        <f>IF(CI15&gt;0,CI15*CI35,CH15)</f>
        <v>0</v>
      </c>
      <c r="CJ79" s="234">
        <f>IF(CI15&gt;0,CI15*CJ35,CH15)</f>
        <v>0</v>
      </c>
      <c r="CK79" s="5"/>
      <c r="CL79" s="86">
        <f>SUM(CD79:CK79)</f>
        <v>0</v>
      </c>
      <c r="CM79" s="46"/>
      <c r="CN79" s="26">
        <f>IFERROR(CL79/CL35,0)</f>
        <v>0</v>
      </c>
      <c r="CO79" s="239"/>
      <c r="CP79" s="46"/>
    </row>
    <row r="80" spans="2:94" x14ac:dyDescent="0.35">
      <c r="B80" s="82" t="s">
        <v>48</v>
      </c>
      <c r="C80" s="5"/>
      <c r="D80" s="39">
        <f>SUM(D77:D79)</f>
        <v>0</v>
      </c>
      <c r="E80" s="39">
        <f t="shared" ref="E80:J80" si="190">SUM(E77:E79)</f>
        <v>0</v>
      </c>
      <c r="F80" s="39">
        <f t="shared" si="190"/>
        <v>0</v>
      </c>
      <c r="G80" s="39">
        <f t="shared" si="190"/>
        <v>0</v>
      </c>
      <c r="H80" s="39">
        <f t="shared" si="190"/>
        <v>0</v>
      </c>
      <c r="I80" s="39">
        <f t="shared" si="190"/>
        <v>0</v>
      </c>
      <c r="J80" s="39">
        <f t="shared" si="190"/>
        <v>0</v>
      </c>
      <c r="K80" s="5"/>
      <c r="L80" s="39">
        <f>SUM(L77:L79)</f>
        <v>0</v>
      </c>
      <c r="M80" s="46"/>
      <c r="N80" s="108"/>
      <c r="O80" s="239"/>
      <c r="P80" s="46"/>
      <c r="AB80" s="82" t="s">
        <v>48</v>
      </c>
      <c r="AC80" s="5"/>
      <c r="AD80" s="39">
        <f>SUM(AD77:AD79)</f>
        <v>0</v>
      </c>
      <c r="AE80" s="39">
        <f t="shared" ref="AE80" si="191">SUM(AE77:AE79)</f>
        <v>0</v>
      </c>
      <c r="AF80" s="39">
        <f t="shared" ref="AF80" si="192">SUM(AF77:AF79)</f>
        <v>0</v>
      </c>
      <c r="AG80" s="39">
        <f t="shared" ref="AG80" si="193">SUM(AG77:AG79)</f>
        <v>0</v>
      </c>
      <c r="AH80" s="39">
        <f t="shared" ref="AH80" si="194">SUM(AH77:AH79)</f>
        <v>0</v>
      </c>
      <c r="AI80" s="39">
        <f t="shared" ref="AI80" si="195">SUM(AI77:AI79)</f>
        <v>0</v>
      </c>
      <c r="AJ80" s="39">
        <f t="shared" ref="AJ80" si="196">SUM(AJ77:AJ79)</f>
        <v>0</v>
      </c>
      <c r="AK80" s="5"/>
      <c r="AL80" s="39">
        <f>SUM(AL77:AL79)</f>
        <v>0</v>
      </c>
      <c r="AM80" s="46"/>
      <c r="AN80" s="108"/>
      <c r="AO80" s="239"/>
      <c r="AP80" s="46"/>
      <c r="BB80" s="82" t="s">
        <v>48</v>
      </c>
      <c r="BC80" s="5"/>
      <c r="BD80" s="39">
        <f>SUM(BD77:BD79)</f>
        <v>0</v>
      </c>
      <c r="BE80" s="39">
        <f t="shared" ref="BE80" si="197">SUM(BE77:BE79)</f>
        <v>0</v>
      </c>
      <c r="BF80" s="39">
        <f t="shared" ref="BF80" si="198">SUM(BF77:BF79)</f>
        <v>0</v>
      </c>
      <c r="BG80" s="39">
        <f t="shared" ref="BG80" si="199">SUM(BG77:BG79)</f>
        <v>0</v>
      </c>
      <c r="BH80" s="39">
        <f t="shared" ref="BH80" si="200">SUM(BH77:BH79)</f>
        <v>0</v>
      </c>
      <c r="BI80" s="39">
        <f t="shared" ref="BI80" si="201">SUM(BI77:BI79)</f>
        <v>0</v>
      </c>
      <c r="BJ80" s="39">
        <f t="shared" ref="BJ80" si="202">SUM(BJ77:BJ79)</f>
        <v>0</v>
      </c>
      <c r="BK80" s="5"/>
      <c r="BL80" s="39">
        <f>SUM(BL77:BL79)</f>
        <v>0</v>
      </c>
      <c r="BM80" s="46"/>
      <c r="BN80" s="108"/>
      <c r="BO80" s="239"/>
      <c r="BP80" s="46"/>
      <c r="CB80" s="82" t="s">
        <v>48</v>
      </c>
      <c r="CC80" s="5"/>
      <c r="CD80" s="39">
        <f>SUM(CD77:CD79)</f>
        <v>0</v>
      </c>
      <c r="CE80" s="39">
        <f t="shared" ref="CE80" si="203">SUM(CE77:CE79)</f>
        <v>0</v>
      </c>
      <c r="CF80" s="39">
        <f t="shared" ref="CF80" si="204">SUM(CF77:CF79)</f>
        <v>0</v>
      </c>
      <c r="CG80" s="39">
        <f t="shared" ref="CG80" si="205">SUM(CG77:CG79)</f>
        <v>0</v>
      </c>
      <c r="CH80" s="39">
        <f t="shared" ref="CH80" si="206">SUM(CH77:CH79)</f>
        <v>0</v>
      </c>
      <c r="CI80" s="39">
        <f t="shared" ref="CI80" si="207">SUM(CI77:CI79)</f>
        <v>0</v>
      </c>
      <c r="CJ80" s="39">
        <f t="shared" ref="CJ80" si="208">SUM(CJ77:CJ79)</f>
        <v>0</v>
      </c>
      <c r="CK80" s="5"/>
      <c r="CL80" s="39">
        <f>SUM(CL77:CL79)</f>
        <v>0</v>
      </c>
      <c r="CM80" s="46"/>
      <c r="CN80" s="108"/>
      <c r="CO80" s="239"/>
      <c r="CP80" s="46"/>
    </row>
    <row r="81" spans="1:94" x14ac:dyDescent="0.35">
      <c r="B81" s="47" t="s">
        <v>44</v>
      </c>
      <c r="C81" s="5"/>
      <c r="D81" s="38">
        <f>IF(I23&gt;0,D77*I23,D77*E23)</f>
        <v>0</v>
      </c>
      <c r="E81" s="38">
        <f>IF(I23&gt;0,E77*I23,E77*E23)</f>
        <v>0</v>
      </c>
      <c r="F81" s="38">
        <f>IF(I23&gt;0,F77*I23,F77*E23)</f>
        <v>0</v>
      </c>
      <c r="G81" s="38">
        <f>IF(I23&gt;0,G77*I23,G77*E23)</f>
        <v>0</v>
      </c>
      <c r="H81" s="38">
        <f>IF(I23&gt;0,H77*I23,H77*E23)</f>
        <v>0</v>
      </c>
      <c r="I81" s="38">
        <f>IF(I23&gt;0,I77*I23,I77*E23)</f>
        <v>0</v>
      </c>
      <c r="J81" s="38">
        <f>IF(I23&gt;0,J77*I23,J77*E23)</f>
        <v>0</v>
      </c>
      <c r="K81" s="5"/>
      <c r="L81" s="38">
        <f t="shared" ref="L81:L86" si="209">SUM(D81:K81)</f>
        <v>0</v>
      </c>
      <c r="M81" s="48" t="e">
        <f>L81/L$77</f>
        <v>#DIV/0!</v>
      </c>
      <c r="N81" s="26">
        <f>IFERROR(L81/L34,0)</f>
        <v>0</v>
      </c>
      <c r="O81" s="47"/>
      <c r="P81" s="46"/>
      <c r="AB81" s="47" t="s">
        <v>44</v>
      </c>
      <c r="AC81" s="5"/>
      <c r="AD81" s="38">
        <f>IF(AI23&gt;0,AD77*AI23,AD77*AE23)</f>
        <v>0</v>
      </c>
      <c r="AE81" s="38">
        <f>IF(AI23&gt;0,AE77*AI23,AE77*AE23)</f>
        <v>0</v>
      </c>
      <c r="AF81" s="38">
        <f>IF(AI23&gt;0,AF77*AI23,AF77*AE23)</f>
        <v>0</v>
      </c>
      <c r="AG81" s="38">
        <f>IF(AI23&gt;0,AG77*AI23,AG77*AE23)</f>
        <v>0</v>
      </c>
      <c r="AH81" s="38">
        <f>IF(AI23&gt;0,AH77*AI23,AH77*AE23)</f>
        <v>0</v>
      </c>
      <c r="AI81" s="38">
        <f>IF(AI23&gt;0,AI77*AI23,AI77*AE23)</f>
        <v>0</v>
      </c>
      <c r="AJ81" s="38">
        <f>IF(AI23&gt;0,AJ77*AI23,AJ77*AE23)</f>
        <v>0</v>
      </c>
      <c r="AK81" s="5"/>
      <c r="AL81" s="38">
        <f t="shared" ref="AL81:AL83" si="210">SUM(AD81:AK81)</f>
        <v>0</v>
      </c>
      <c r="AM81" s="48" t="e">
        <f>AL81/AL$77</f>
        <v>#DIV/0!</v>
      </c>
      <c r="AN81" s="26">
        <f>IFERROR(AL81/AL34,0)</f>
        <v>0</v>
      </c>
      <c r="AO81" s="47"/>
      <c r="AP81" s="46"/>
      <c r="BB81" s="47" t="s">
        <v>44</v>
      </c>
      <c r="BC81" s="5"/>
      <c r="BD81" s="38">
        <f>IF(BI23&gt;0,BD77*BI23,BD77*BE23)</f>
        <v>0</v>
      </c>
      <c r="BE81" s="38">
        <f>IF(BI23&gt;0,BE77*BI23,BE77*BE23)</f>
        <v>0</v>
      </c>
      <c r="BF81" s="38">
        <f>IF(BI23&gt;0,BF77*BI23,BF77*BE23)</f>
        <v>0</v>
      </c>
      <c r="BG81" s="38">
        <f>IF(BI23&gt;0,BG77*BI23,BG77*BE23)</f>
        <v>0</v>
      </c>
      <c r="BH81" s="38">
        <f>IF(BI23&gt;0,BH77*BI23,BH77*BE23)</f>
        <v>0</v>
      </c>
      <c r="BI81" s="38">
        <f>IF(BI23&gt;0,BI77*BI23,BI77*BE23)</f>
        <v>0</v>
      </c>
      <c r="BJ81" s="38">
        <f>IF(BI23&gt;0,BJ77*BI23,BJ77*BE23)</f>
        <v>0</v>
      </c>
      <c r="BK81" s="5"/>
      <c r="BL81" s="38">
        <f t="shared" ref="BL81:BL83" si="211">SUM(BD81:BK81)</f>
        <v>0</v>
      </c>
      <c r="BM81" s="48" t="e">
        <f>BL81/BL$77</f>
        <v>#DIV/0!</v>
      </c>
      <c r="BN81" s="26">
        <f>IFERROR(BL81/BL34,0)</f>
        <v>0</v>
      </c>
      <c r="BO81" s="47"/>
      <c r="BP81" s="46"/>
      <c r="CB81" s="47" t="s">
        <v>44</v>
      </c>
      <c r="CC81" s="5"/>
      <c r="CD81" s="38">
        <f>IF(CI23&gt;0,CD77*CI23,CD77*CE23)</f>
        <v>0</v>
      </c>
      <c r="CE81" s="38">
        <f>IF(CI23&gt;0,CE77*CI23,CE77*CE23)</f>
        <v>0</v>
      </c>
      <c r="CF81" s="38">
        <f>IF(CI23&gt;0,CF77*CI23,CF77*CE23)</f>
        <v>0</v>
      </c>
      <c r="CG81" s="38">
        <f>IF(CI23&gt;0,CG77*CI23,CG77*CE23)</f>
        <v>0</v>
      </c>
      <c r="CH81" s="38">
        <f>IF(CI23&gt;0,CH77*CI23,CH77*CE23)</f>
        <v>0</v>
      </c>
      <c r="CI81" s="38">
        <f>IF(CI23&gt;0,CI77*CI23,CI77*CE23)</f>
        <v>0</v>
      </c>
      <c r="CJ81" s="38">
        <f>IF(CI23&gt;0,CJ77*CI23,CJ77*CE23)</f>
        <v>0</v>
      </c>
      <c r="CK81" s="5"/>
      <c r="CL81" s="38">
        <f t="shared" ref="CL81:CL83" si="212">SUM(CD81:CK81)</f>
        <v>0</v>
      </c>
      <c r="CM81" s="48" t="e">
        <f>CL81/CL$77</f>
        <v>#DIV/0!</v>
      </c>
      <c r="CN81" s="26">
        <f>IFERROR(CL81/CL34,0)</f>
        <v>0</v>
      </c>
      <c r="CO81" s="47"/>
      <c r="CP81" s="46"/>
    </row>
    <row r="82" spans="1:94" x14ac:dyDescent="0.35">
      <c r="B82" s="47" t="s">
        <v>51</v>
      </c>
      <c r="C82" s="5"/>
      <c r="D82" s="38">
        <f>IF(I24&gt;0,D78*I24,D78*E24)</f>
        <v>0</v>
      </c>
      <c r="E82" s="38">
        <f>IF(I24&gt;0,E78*I24,E78*E24)</f>
        <v>0</v>
      </c>
      <c r="F82" s="38">
        <f>IF(I24&gt;0,F78*I24,F78*E24)</f>
        <v>0</v>
      </c>
      <c r="G82" s="38">
        <f>IF(I24&gt;0,G78*I24,G78*E24)</f>
        <v>0</v>
      </c>
      <c r="H82" s="38">
        <f>IF(I24&gt;0,H78*I24,H78*E24)</f>
        <v>0</v>
      </c>
      <c r="I82" s="38">
        <f>IF(I24&gt;0,I78*I24,I78*E24)</f>
        <v>0</v>
      </c>
      <c r="J82" s="38">
        <f>IF(I24&gt;0,J78*I24,J78*E24)</f>
        <v>0</v>
      </c>
      <c r="K82" s="5"/>
      <c r="L82" s="38">
        <f t="shared" si="209"/>
        <v>0</v>
      </c>
      <c r="M82" s="48" t="e">
        <f>L82/L78</f>
        <v>#DIV/0!</v>
      </c>
      <c r="N82" s="26">
        <f>IFERROR(L82/L34,0)</f>
        <v>0</v>
      </c>
      <c r="O82" s="47"/>
      <c r="P82" s="46"/>
      <c r="AB82" s="47" t="s">
        <v>51</v>
      </c>
      <c r="AC82" s="5"/>
      <c r="AD82" s="38">
        <f>IF(AI24&gt;0,AD78*AI24,AD78*AE24)</f>
        <v>0</v>
      </c>
      <c r="AE82" s="38">
        <f>IF(AI24&gt;0,AE78*AI24,AE78*AE24)</f>
        <v>0</v>
      </c>
      <c r="AF82" s="38">
        <f>IF(AI24&gt;0,AF78*AI24,AF78*AE24)</f>
        <v>0</v>
      </c>
      <c r="AG82" s="38">
        <f>IF(AI24&gt;0,AG78*AI24,AG78*AE24)</f>
        <v>0</v>
      </c>
      <c r="AH82" s="38">
        <f>IF(AI24&gt;0,AH78*AI24,AH78*AE24)</f>
        <v>0</v>
      </c>
      <c r="AI82" s="38">
        <f>IF(AI24&gt;0,AI78*AI24,AI78*AE24)</f>
        <v>0</v>
      </c>
      <c r="AJ82" s="38">
        <f>IF(AI24&gt;0,AJ78*AI24,AJ78*AE24)</f>
        <v>0</v>
      </c>
      <c r="AK82" s="5"/>
      <c r="AL82" s="38">
        <f t="shared" si="210"/>
        <v>0</v>
      </c>
      <c r="AM82" s="48" t="e">
        <f>AL82/AL78</f>
        <v>#DIV/0!</v>
      </c>
      <c r="AN82" s="26">
        <f>IFERROR(AL82/AL34,0)</f>
        <v>0</v>
      </c>
      <c r="AO82" s="47"/>
      <c r="AP82" s="46"/>
      <c r="BB82" s="47" t="s">
        <v>51</v>
      </c>
      <c r="BC82" s="5"/>
      <c r="BD82" s="38">
        <f>IF(BI24&gt;0,BD78*BI24,BD78*BE24)</f>
        <v>0</v>
      </c>
      <c r="BE82" s="38">
        <f>IF(BI24&gt;0,BE78*BI24,BE78*BE24)</f>
        <v>0</v>
      </c>
      <c r="BF82" s="38">
        <f>IF(BI24&gt;0,BF78*BI24,BF78*BE24)</f>
        <v>0</v>
      </c>
      <c r="BG82" s="38">
        <f>IF(BI24&gt;0,BG78*BI24,BG78*BE24)</f>
        <v>0</v>
      </c>
      <c r="BH82" s="38">
        <f>IF(BI24&gt;0,BH78*BI24,BH78*BE24)</f>
        <v>0</v>
      </c>
      <c r="BI82" s="38">
        <f>IF(BI24&gt;0,BI78*BI24,BI78*BE24)</f>
        <v>0</v>
      </c>
      <c r="BJ82" s="38">
        <f>IF(BI24&gt;0,BJ78*BI24,BJ78*BE24)</f>
        <v>0</v>
      </c>
      <c r="BK82" s="5"/>
      <c r="BL82" s="38">
        <f t="shared" si="211"/>
        <v>0</v>
      </c>
      <c r="BM82" s="48" t="e">
        <f>BL82/BL78</f>
        <v>#DIV/0!</v>
      </c>
      <c r="BN82" s="26">
        <f>IFERROR(BL82/BL34,0)</f>
        <v>0</v>
      </c>
      <c r="BO82" s="47"/>
      <c r="BP82" s="46"/>
      <c r="CB82" s="47" t="s">
        <v>51</v>
      </c>
      <c r="CC82" s="5"/>
      <c r="CD82" s="38">
        <f>IF(CI24&gt;0,CD78*CI24,CD78*CE24)</f>
        <v>0</v>
      </c>
      <c r="CE82" s="38">
        <f>IF(CI24&gt;0,CE78*CI24,CE78*CE24)</f>
        <v>0</v>
      </c>
      <c r="CF82" s="38">
        <f>IF(CI24&gt;0,CF78*CI24,CF78*CE24)</f>
        <v>0</v>
      </c>
      <c r="CG82" s="38">
        <f>IF(CI24&gt;0,CG78*CI24,CG78*CE24)</f>
        <v>0</v>
      </c>
      <c r="CH82" s="38">
        <f>IF(CI24&gt;0,CH78*CI24,CH78*CE24)</f>
        <v>0</v>
      </c>
      <c r="CI82" s="38">
        <f>IF(CI24&gt;0,CI78*CI24,CI78*CE24)</f>
        <v>0</v>
      </c>
      <c r="CJ82" s="38">
        <f>IF(CI24&gt;0,CJ78*CI24,CJ78*CE24)</f>
        <v>0</v>
      </c>
      <c r="CK82" s="5"/>
      <c r="CL82" s="38">
        <f t="shared" si="212"/>
        <v>0</v>
      </c>
      <c r="CM82" s="48" t="e">
        <f>CL82/CL78</f>
        <v>#DIV/0!</v>
      </c>
      <c r="CN82" s="26">
        <f>IFERROR(CL82/CL34,0)</f>
        <v>0</v>
      </c>
      <c r="CO82" s="47"/>
      <c r="CP82" s="46"/>
    </row>
    <row r="83" spans="1:94" x14ac:dyDescent="0.35">
      <c r="B83" s="47" t="s">
        <v>162</v>
      </c>
      <c r="C83" s="5"/>
      <c r="D83" s="81">
        <f>IF(I25&gt;0,D79*I25,D79*E25)</f>
        <v>0</v>
      </c>
      <c r="E83" s="81">
        <f>IF(I25&gt;0,E79*I25,E79*E25)</f>
        <v>0</v>
      </c>
      <c r="F83" s="81">
        <f>IF(I25&gt;0,F79*I25,F79*E25)</f>
        <v>0</v>
      </c>
      <c r="G83" s="81">
        <f>IF(I25&gt;0,G79*I25,G79*E25)</f>
        <v>0</v>
      </c>
      <c r="H83" s="81">
        <f>IF(I25&gt;0,H79*I25,H79*E25)</f>
        <v>0</v>
      </c>
      <c r="I83" s="81">
        <f>IF(I25&gt;0,I79*I25,I79*E25)</f>
        <v>0</v>
      </c>
      <c r="J83" s="81">
        <f>IF(I25&gt;0,J79*I25,J79*E25)</f>
        <v>0</v>
      </c>
      <c r="K83" s="5"/>
      <c r="L83" s="81">
        <f t="shared" si="209"/>
        <v>0</v>
      </c>
      <c r="M83" s="48" t="e">
        <f>L83/L79</f>
        <v>#DIV/0!</v>
      </c>
      <c r="N83" s="26">
        <f>IFERROR(L83/L35,0)</f>
        <v>0</v>
      </c>
      <c r="O83" s="238"/>
      <c r="P83" s="46"/>
      <c r="AB83" s="47" t="s">
        <v>162</v>
      </c>
      <c r="AC83" s="5"/>
      <c r="AD83" s="81">
        <f>IF(AI25&gt;0,AD79*AI25,AD79*AE25)</f>
        <v>0</v>
      </c>
      <c r="AE83" s="81">
        <f>IF(AI25&gt;0,AE79*AI25,AE79*AE25)</f>
        <v>0</v>
      </c>
      <c r="AF83" s="81">
        <f>IF(AI25&gt;0,AF79*AI25,AF79*AE25)</f>
        <v>0</v>
      </c>
      <c r="AG83" s="81">
        <f>IF(AI25&gt;0,AG79*AI25,AG79*AE25)</f>
        <v>0</v>
      </c>
      <c r="AH83" s="81">
        <f>IF(AI25&gt;0,AH79*AI25,AH79*AE25)</f>
        <v>0</v>
      </c>
      <c r="AI83" s="81">
        <f>IF(AI25&gt;0,AI79*AI25,AI79*AE25)</f>
        <v>0</v>
      </c>
      <c r="AJ83" s="81">
        <f>IF(AI25&gt;0,AJ79*AI25,AJ79*AE25)</f>
        <v>0</v>
      </c>
      <c r="AK83" s="5"/>
      <c r="AL83" s="81">
        <f t="shared" si="210"/>
        <v>0</v>
      </c>
      <c r="AM83" s="48" t="e">
        <f>AL83/AL79</f>
        <v>#DIV/0!</v>
      </c>
      <c r="AN83" s="26">
        <f>IFERROR(AL83/AL35,0)</f>
        <v>0</v>
      </c>
      <c r="AO83" s="238"/>
      <c r="AP83" s="46"/>
      <c r="BB83" s="47" t="s">
        <v>162</v>
      </c>
      <c r="BC83" s="5"/>
      <c r="BD83" s="81">
        <f>IF(BI25&gt;0,BD79*BI25,BD79*BE25)</f>
        <v>0</v>
      </c>
      <c r="BE83" s="81">
        <f>IF(BI25&gt;0,BE79*BI25,BE79*BE25)</f>
        <v>0</v>
      </c>
      <c r="BF83" s="81">
        <f>IF(BI25&gt;0,BF79*BI25,BF79*BE25)</f>
        <v>0</v>
      </c>
      <c r="BG83" s="81">
        <f>IF(BI25&gt;0,BG79*BI25,BG79*BE25)</f>
        <v>0</v>
      </c>
      <c r="BH83" s="81">
        <f>IF(BI25&gt;0,BH79*BI25,BH79*BE25)</f>
        <v>0</v>
      </c>
      <c r="BI83" s="81">
        <f>IF(BI25&gt;0,BI79*BI25,BI79*BE25)</f>
        <v>0</v>
      </c>
      <c r="BJ83" s="81">
        <f>IF(BI25&gt;0,BJ79*BI25,BJ79*BE25)</f>
        <v>0</v>
      </c>
      <c r="BK83" s="5"/>
      <c r="BL83" s="81">
        <f t="shared" si="211"/>
        <v>0</v>
      </c>
      <c r="BM83" s="48" t="e">
        <f>BL83/BL79</f>
        <v>#DIV/0!</v>
      </c>
      <c r="BN83" s="26">
        <f>IFERROR(BL83/BL35,0)</f>
        <v>0</v>
      </c>
      <c r="BO83" s="238"/>
      <c r="BP83" s="46"/>
      <c r="CB83" s="47" t="s">
        <v>162</v>
      </c>
      <c r="CC83" s="5"/>
      <c r="CD83" s="81">
        <f>IF(CI25&gt;0,CD79*CI25,CD79*CE25)</f>
        <v>0</v>
      </c>
      <c r="CE83" s="81">
        <f>IF(CI25&gt;0,CE79*CI25,CE79*CE25)</f>
        <v>0</v>
      </c>
      <c r="CF83" s="81">
        <f>IF(CI25&gt;0,CF79*CI25,CF79*CE25)</f>
        <v>0</v>
      </c>
      <c r="CG83" s="81">
        <f>IF(CI25&gt;0,CG79*CI25,CG79*CE25)</f>
        <v>0</v>
      </c>
      <c r="CH83" s="81">
        <f>IF(CI25&gt;0,CH79*CI25,CH79*CE25)</f>
        <v>0</v>
      </c>
      <c r="CI83" s="81">
        <f>IF(CI25&gt;0,CI79*CI25,CI79*CE25)</f>
        <v>0</v>
      </c>
      <c r="CJ83" s="81">
        <f>IF(CI25&gt;0,CJ79*CI25,CJ79*CE25)</f>
        <v>0</v>
      </c>
      <c r="CK83" s="5"/>
      <c r="CL83" s="81">
        <f t="shared" si="212"/>
        <v>0</v>
      </c>
      <c r="CM83" s="48" t="e">
        <f>CL83/CL79</f>
        <v>#DIV/0!</v>
      </c>
      <c r="CN83" s="26">
        <f>IFERROR(CL83/CL35,0)</f>
        <v>0</v>
      </c>
      <c r="CO83" s="238"/>
      <c r="CP83" s="46"/>
    </row>
    <row r="84" spans="1:94" x14ac:dyDescent="0.35">
      <c r="B84" s="82" t="s">
        <v>55</v>
      </c>
      <c r="C84" s="5"/>
      <c r="D84" s="39">
        <f>D80-SUM(D81:D83)</f>
        <v>0</v>
      </c>
      <c r="E84" s="39">
        <f t="shared" ref="E84:L84" si="213">E80-SUM(E81:E83)</f>
        <v>0</v>
      </c>
      <c r="F84" s="39">
        <f t="shared" si="213"/>
        <v>0</v>
      </c>
      <c r="G84" s="39">
        <f t="shared" si="213"/>
        <v>0</v>
      </c>
      <c r="H84" s="39">
        <f t="shared" si="213"/>
        <v>0</v>
      </c>
      <c r="I84" s="39">
        <f t="shared" si="213"/>
        <v>0</v>
      </c>
      <c r="J84" s="39">
        <f t="shared" si="213"/>
        <v>0</v>
      </c>
      <c r="K84" s="5"/>
      <c r="L84" s="39">
        <f t="shared" si="213"/>
        <v>0</v>
      </c>
      <c r="M84" s="48" t="e">
        <f>L84/L80</f>
        <v>#DIV/0!</v>
      </c>
      <c r="N84" s="108"/>
      <c r="O84" s="238"/>
      <c r="P84" s="46"/>
      <c r="AB84" s="82" t="s">
        <v>55</v>
      </c>
      <c r="AC84" s="5"/>
      <c r="AD84" s="39">
        <f>AD80-SUM(AD81:AD83)</f>
        <v>0</v>
      </c>
      <c r="AE84" s="39">
        <f t="shared" ref="AE84:AJ84" si="214">AE80-SUM(AE81:AE83)</f>
        <v>0</v>
      </c>
      <c r="AF84" s="39">
        <f t="shared" si="214"/>
        <v>0</v>
      </c>
      <c r="AG84" s="39">
        <f t="shared" si="214"/>
        <v>0</v>
      </c>
      <c r="AH84" s="39">
        <f t="shared" si="214"/>
        <v>0</v>
      </c>
      <c r="AI84" s="39">
        <f t="shared" si="214"/>
        <v>0</v>
      </c>
      <c r="AJ84" s="39">
        <f t="shared" si="214"/>
        <v>0</v>
      </c>
      <c r="AK84" s="5"/>
      <c r="AL84" s="39">
        <f t="shared" ref="AL84" si="215">AL80-SUM(AL81:AL83)</f>
        <v>0</v>
      </c>
      <c r="AM84" s="48" t="e">
        <f>AL84/AL80</f>
        <v>#DIV/0!</v>
      </c>
      <c r="AN84" s="108"/>
      <c r="AO84" s="238"/>
      <c r="AP84" s="46"/>
      <c r="BB84" s="82" t="s">
        <v>55</v>
      </c>
      <c r="BC84" s="5"/>
      <c r="BD84" s="39">
        <f>BD80-SUM(BD81:BD83)</f>
        <v>0</v>
      </c>
      <c r="BE84" s="39">
        <f t="shared" ref="BE84:BJ84" si="216">BE80-SUM(BE81:BE83)</f>
        <v>0</v>
      </c>
      <c r="BF84" s="39">
        <f t="shared" si="216"/>
        <v>0</v>
      </c>
      <c r="BG84" s="39">
        <f t="shared" si="216"/>
        <v>0</v>
      </c>
      <c r="BH84" s="39">
        <f t="shared" si="216"/>
        <v>0</v>
      </c>
      <c r="BI84" s="39">
        <f t="shared" si="216"/>
        <v>0</v>
      </c>
      <c r="BJ84" s="39">
        <f t="shared" si="216"/>
        <v>0</v>
      </c>
      <c r="BK84" s="5"/>
      <c r="BL84" s="39">
        <f t="shared" ref="BL84" si="217">BL80-SUM(BL81:BL83)</f>
        <v>0</v>
      </c>
      <c r="BM84" s="48" t="e">
        <f>BL84/BL80</f>
        <v>#DIV/0!</v>
      </c>
      <c r="BN84" s="108"/>
      <c r="BO84" s="238"/>
      <c r="BP84" s="46"/>
      <c r="CB84" s="82" t="s">
        <v>55</v>
      </c>
      <c r="CC84" s="5"/>
      <c r="CD84" s="39">
        <f>CD80-SUM(CD81:CD83)</f>
        <v>0</v>
      </c>
      <c r="CE84" s="39">
        <f t="shared" ref="CE84:CJ84" si="218">CE80-SUM(CE81:CE83)</f>
        <v>0</v>
      </c>
      <c r="CF84" s="39">
        <f t="shared" si="218"/>
        <v>0</v>
      </c>
      <c r="CG84" s="39">
        <f t="shared" si="218"/>
        <v>0</v>
      </c>
      <c r="CH84" s="39">
        <f t="shared" si="218"/>
        <v>0</v>
      </c>
      <c r="CI84" s="39">
        <f t="shared" si="218"/>
        <v>0</v>
      </c>
      <c r="CJ84" s="39">
        <f t="shared" si="218"/>
        <v>0</v>
      </c>
      <c r="CK84" s="5"/>
      <c r="CL84" s="39">
        <f t="shared" ref="CL84" si="219">CL80-SUM(CL81:CL83)</f>
        <v>0</v>
      </c>
      <c r="CM84" s="48" t="e">
        <f>CL84/CL80</f>
        <v>#DIV/0!</v>
      </c>
      <c r="CN84" s="108"/>
      <c r="CO84" s="238"/>
      <c r="CP84" s="46"/>
    </row>
    <row r="85" spans="1:94" x14ac:dyDescent="0.35">
      <c r="B85" s="47" t="str">
        <f>B72</f>
        <v>Variable payroll costs</v>
      </c>
      <c r="C85" s="5"/>
      <c r="D85" s="38">
        <f>D93</f>
        <v>0</v>
      </c>
      <c r="E85" s="38">
        <f t="shared" ref="E85:J85" si="220">E93</f>
        <v>0</v>
      </c>
      <c r="F85" s="38">
        <f t="shared" si="220"/>
        <v>0</v>
      </c>
      <c r="G85" s="38">
        <f t="shared" si="220"/>
        <v>0</v>
      </c>
      <c r="H85" s="38">
        <f t="shared" si="220"/>
        <v>0</v>
      </c>
      <c r="I85" s="38">
        <f t="shared" si="220"/>
        <v>0</v>
      </c>
      <c r="J85" s="38">
        <f t="shared" si="220"/>
        <v>0</v>
      </c>
      <c r="K85" s="5"/>
      <c r="L85" s="38">
        <f t="shared" si="209"/>
        <v>0</v>
      </c>
      <c r="M85" s="48" t="e">
        <f>L85/L$80</f>
        <v>#DIV/0!</v>
      </c>
      <c r="N85" s="26">
        <f>IFERROR(L85/(L34+L35),0)</f>
        <v>0</v>
      </c>
      <c r="O85" s="47"/>
      <c r="P85" s="46"/>
      <c r="AB85" s="47" t="str">
        <f>AB72</f>
        <v>Variable payroll costs</v>
      </c>
      <c r="AC85" s="5"/>
      <c r="AD85" s="38">
        <f>AD93</f>
        <v>0</v>
      </c>
      <c r="AE85" s="38">
        <f t="shared" ref="AE85:AJ85" si="221">AE93</f>
        <v>0</v>
      </c>
      <c r="AF85" s="38">
        <f t="shared" si="221"/>
        <v>0</v>
      </c>
      <c r="AG85" s="38">
        <f t="shared" si="221"/>
        <v>0</v>
      </c>
      <c r="AH85" s="38">
        <f t="shared" si="221"/>
        <v>0</v>
      </c>
      <c r="AI85" s="38">
        <f t="shared" si="221"/>
        <v>0</v>
      </c>
      <c r="AJ85" s="38">
        <f t="shared" si="221"/>
        <v>0</v>
      </c>
      <c r="AK85" s="5"/>
      <c r="AL85" s="38">
        <f t="shared" ref="AL85:AL86" si="222">SUM(AD85:AK85)</f>
        <v>0</v>
      </c>
      <c r="AM85" s="48" t="e">
        <f>AL85/AL$80</f>
        <v>#DIV/0!</v>
      </c>
      <c r="AN85" s="26">
        <f>IFERROR(AL85/(AL34+AL35),0)</f>
        <v>0</v>
      </c>
      <c r="AO85" s="47"/>
      <c r="AP85" s="46"/>
      <c r="BB85" s="47" t="str">
        <f>BB72</f>
        <v>Variable payroll costs</v>
      </c>
      <c r="BC85" s="5"/>
      <c r="BD85" s="38">
        <f>BD93</f>
        <v>0</v>
      </c>
      <c r="BE85" s="38">
        <f t="shared" ref="BE85:BJ85" si="223">BE93</f>
        <v>0</v>
      </c>
      <c r="BF85" s="38">
        <f t="shared" si="223"/>
        <v>0</v>
      </c>
      <c r="BG85" s="38">
        <f t="shared" si="223"/>
        <v>0</v>
      </c>
      <c r="BH85" s="38">
        <f t="shared" si="223"/>
        <v>0</v>
      </c>
      <c r="BI85" s="38">
        <f t="shared" si="223"/>
        <v>0</v>
      </c>
      <c r="BJ85" s="38">
        <f t="shared" si="223"/>
        <v>0</v>
      </c>
      <c r="BK85" s="5"/>
      <c r="BL85" s="38">
        <f t="shared" ref="BL85:BL86" si="224">SUM(BD85:BK85)</f>
        <v>0</v>
      </c>
      <c r="BM85" s="48" t="e">
        <f>BL85/BL$80</f>
        <v>#DIV/0!</v>
      </c>
      <c r="BN85" s="26">
        <f>IFERROR(BL85/(BL34+BL35),0)</f>
        <v>0</v>
      </c>
      <c r="BO85" s="47"/>
      <c r="BP85" s="46"/>
      <c r="CB85" s="47" t="str">
        <f>CB72</f>
        <v>Variable payroll costs</v>
      </c>
      <c r="CC85" s="5"/>
      <c r="CD85" s="38">
        <f>CD93</f>
        <v>0</v>
      </c>
      <c r="CE85" s="38">
        <f t="shared" ref="CE85:CJ85" si="225">CE93</f>
        <v>0</v>
      </c>
      <c r="CF85" s="38">
        <f t="shared" si="225"/>
        <v>0</v>
      </c>
      <c r="CG85" s="38">
        <f t="shared" si="225"/>
        <v>0</v>
      </c>
      <c r="CH85" s="38">
        <f t="shared" si="225"/>
        <v>0</v>
      </c>
      <c r="CI85" s="38">
        <f t="shared" si="225"/>
        <v>0</v>
      </c>
      <c r="CJ85" s="38">
        <f t="shared" si="225"/>
        <v>0</v>
      </c>
      <c r="CK85" s="5"/>
      <c r="CL85" s="38">
        <f t="shared" ref="CL85:CL86" si="226">SUM(CD85:CK85)</f>
        <v>0</v>
      </c>
      <c r="CM85" s="48" t="e">
        <f>CL85/CL$80</f>
        <v>#DIV/0!</v>
      </c>
      <c r="CN85" s="26">
        <f>IFERROR(CL85/(CL34+CL35),0)</f>
        <v>0</v>
      </c>
      <c r="CO85" s="47"/>
      <c r="CP85" s="46"/>
    </row>
    <row r="86" spans="1:94" x14ac:dyDescent="0.35">
      <c r="B86" s="47" t="str">
        <f>B73</f>
        <v xml:space="preserve">Other costs of sales </v>
      </c>
      <c r="C86" s="5"/>
      <c r="D86" s="38">
        <f>IF(I$26&gt;0,D80*I$26,D80*E26)</f>
        <v>0</v>
      </c>
      <c r="E86" s="38">
        <f>IF(I$26&gt;0,E80*I$26,E80*E26)</f>
        <v>0</v>
      </c>
      <c r="F86" s="38">
        <f>IF(I$26&gt;0,F80*I$26,F80*E26)</f>
        <v>0</v>
      </c>
      <c r="G86" s="38">
        <f>IF(I$26&gt;0,G80*I$26,G80*E26)</f>
        <v>0</v>
      </c>
      <c r="H86" s="38">
        <f>IF(I$26&gt;0,H80*I$26,H80*E26)</f>
        <v>0</v>
      </c>
      <c r="I86" s="38">
        <f>IF(I$26&gt;0,I80*I$26,I80*E26)</f>
        <v>0</v>
      </c>
      <c r="J86" s="38">
        <f>IF(I$26&gt;0,J80*I$26,J80*E26)</f>
        <v>0</v>
      </c>
      <c r="K86" s="5"/>
      <c r="L86" s="38">
        <f t="shared" si="209"/>
        <v>0</v>
      </c>
      <c r="M86" s="48" t="e">
        <f t="shared" ref="M86:M87" si="227">L86/L$80</f>
        <v>#DIV/0!</v>
      </c>
      <c r="N86" s="26">
        <f>IFERROR(L86/(L34+L35),0)</f>
        <v>0</v>
      </c>
      <c r="O86" s="47"/>
      <c r="P86" s="46"/>
      <c r="AB86" s="47" t="str">
        <f>AB73</f>
        <v xml:space="preserve">Other costs of sales </v>
      </c>
      <c r="AC86" s="5"/>
      <c r="AD86" s="38">
        <f>IF(AI$26&gt;0,AD80*AI$26,AD80*AE26)</f>
        <v>0</v>
      </c>
      <c r="AE86" s="38">
        <f>IF(AI$26&gt;0,AE80*AI$26,AE80*AE26)</f>
        <v>0</v>
      </c>
      <c r="AF86" s="38">
        <f>IF(AI$26&gt;0,AF80*AI$26,AF80*AE26)</f>
        <v>0</v>
      </c>
      <c r="AG86" s="38">
        <f>IF(AI$26&gt;0,AG80*AI$26,AG80*AE26)</f>
        <v>0</v>
      </c>
      <c r="AH86" s="38">
        <f>IF(AI$26&gt;0,AH80*AI$26,AH80*AE26)</f>
        <v>0</v>
      </c>
      <c r="AI86" s="38">
        <f>IF(AI$26&gt;0,AI80*AI$26,AI80*AE26)</f>
        <v>0</v>
      </c>
      <c r="AJ86" s="38">
        <f>IF(AI$26&gt;0,AJ80*AI$26,AJ80*AE26)</f>
        <v>0</v>
      </c>
      <c r="AK86" s="5"/>
      <c r="AL86" s="38">
        <f t="shared" si="222"/>
        <v>0</v>
      </c>
      <c r="AM86" s="48" t="e">
        <f t="shared" ref="AM86:AM87" si="228">AL86/AL$80</f>
        <v>#DIV/0!</v>
      </c>
      <c r="AN86" s="26">
        <f>IFERROR(AL86/(AL34+AL35),0)</f>
        <v>0</v>
      </c>
      <c r="AO86" s="47"/>
      <c r="AP86" s="46"/>
      <c r="BB86" s="47" t="str">
        <f>BB73</f>
        <v xml:space="preserve">Other costs of sales </v>
      </c>
      <c r="BC86" s="5"/>
      <c r="BD86" s="38">
        <f>IF(BI$26&gt;0,BD80*BI$26,BD80*BE26)</f>
        <v>0</v>
      </c>
      <c r="BE86" s="38">
        <f>IF(BI$26&gt;0,BE80*BI$26,BE80*BE26)</f>
        <v>0</v>
      </c>
      <c r="BF86" s="38">
        <f>IF(BI$26&gt;0,BF80*BI$26,BF80*BE26)</f>
        <v>0</v>
      </c>
      <c r="BG86" s="38">
        <f>IF(BI$26&gt;0,BG80*BI$26,BG80*BE26)</f>
        <v>0</v>
      </c>
      <c r="BH86" s="38">
        <f>IF(BI$26&gt;0,BH80*BI$26,BH80*BE26)</f>
        <v>0</v>
      </c>
      <c r="BI86" s="38">
        <f>IF(BI$26&gt;0,BI80*BI$26,BI80*BE26)</f>
        <v>0</v>
      </c>
      <c r="BJ86" s="38">
        <f>IF(BI$26&gt;0,BJ80*BI$26,BJ80*BE26)</f>
        <v>0</v>
      </c>
      <c r="BK86" s="5"/>
      <c r="BL86" s="38">
        <f t="shared" si="224"/>
        <v>0</v>
      </c>
      <c r="BM86" s="48" t="e">
        <f t="shared" ref="BM86:BM87" si="229">BL86/BL$80</f>
        <v>#DIV/0!</v>
      </c>
      <c r="BN86" s="26">
        <f>IFERROR(BL86/(BL34+BL35),0)</f>
        <v>0</v>
      </c>
      <c r="BO86" s="47"/>
      <c r="BP86" s="46"/>
      <c r="CB86" s="47" t="str">
        <f>CB73</f>
        <v xml:space="preserve">Other costs of sales </v>
      </c>
      <c r="CC86" s="5"/>
      <c r="CD86" s="38">
        <f>IF(CI$26&gt;0,CD80*CI$26,CD80*CE26)</f>
        <v>0</v>
      </c>
      <c r="CE86" s="38">
        <f>IF(CI$26&gt;0,CE80*CI$26,CE80*CE26)</f>
        <v>0</v>
      </c>
      <c r="CF86" s="38">
        <f>IF(CI$26&gt;0,CF80*CI$26,CF80*CE26)</f>
        <v>0</v>
      </c>
      <c r="CG86" s="38">
        <f>IF(CI$26&gt;0,CG80*CI$26,CG80*CE26)</f>
        <v>0</v>
      </c>
      <c r="CH86" s="38">
        <f>IF(CI$26&gt;0,CH80*CI$26,CH80*CE26)</f>
        <v>0</v>
      </c>
      <c r="CI86" s="38">
        <f>IF(CI$26&gt;0,CI80*CI$26,CI80*CE26)</f>
        <v>0</v>
      </c>
      <c r="CJ86" s="38">
        <f>IF(CI$26&gt;0,CJ80*CI$26,CJ80*CE26)</f>
        <v>0</v>
      </c>
      <c r="CK86" s="5"/>
      <c r="CL86" s="38">
        <f t="shared" si="226"/>
        <v>0</v>
      </c>
      <c r="CM86" s="48" t="e">
        <f t="shared" ref="CM86:CM87" si="230">CL86/CL$80</f>
        <v>#DIV/0!</v>
      </c>
      <c r="CN86" s="26">
        <f>IFERROR(CL86/(CL34+CL35),0)</f>
        <v>0</v>
      </c>
      <c r="CO86" s="47"/>
      <c r="CP86" s="46"/>
    </row>
    <row r="87" spans="1:94" x14ac:dyDescent="0.35">
      <c r="B87" s="82" t="str">
        <f>B74</f>
        <v xml:space="preserve">Contribution to fixed weekly operating expenses </v>
      </c>
      <c r="C87" s="5"/>
      <c r="D87" s="84">
        <f>D84-D85-D86</f>
        <v>0</v>
      </c>
      <c r="E87" s="84">
        <f t="shared" ref="E87:L87" si="231">E84-E85-E86</f>
        <v>0</v>
      </c>
      <c r="F87" s="84">
        <f t="shared" si="231"/>
        <v>0</v>
      </c>
      <c r="G87" s="84">
        <f t="shared" si="231"/>
        <v>0</v>
      </c>
      <c r="H87" s="84">
        <f t="shared" si="231"/>
        <v>0</v>
      </c>
      <c r="I87" s="84">
        <f t="shared" si="231"/>
        <v>0</v>
      </c>
      <c r="J87" s="84">
        <f t="shared" si="231"/>
        <v>0</v>
      </c>
      <c r="K87" s="5"/>
      <c r="L87" s="84">
        <f t="shared" si="231"/>
        <v>0</v>
      </c>
      <c r="M87" s="48" t="e">
        <f t="shared" si="227"/>
        <v>#DIV/0!</v>
      </c>
      <c r="N87" s="108">
        <f>IFERROR(L87/(L34+L35),0)</f>
        <v>0</v>
      </c>
      <c r="O87" s="47"/>
      <c r="P87" s="46"/>
      <c r="AB87" s="82" t="str">
        <f>AB74</f>
        <v xml:space="preserve">Contribution to fixed weekly operating expenses </v>
      </c>
      <c r="AC87" s="5"/>
      <c r="AD87" s="84">
        <f>AD84-AD85-AD86</f>
        <v>0</v>
      </c>
      <c r="AE87" s="84">
        <f t="shared" ref="AE87:AJ87" si="232">AE84-AE85-AE86</f>
        <v>0</v>
      </c>
      <c r="AF87" s="84">
        <f t="shared" si="232"/>
        <v>0</v>
      </c>
      <c r="AG87" s="84">
        <f t="shared" si="232"/>
        <v>0</v>
      </c>
      <c r="AH87" s="84">
        <f t="shared" si="232"/>
        <v>0</v>
      </c>
      <c r="AI87" s="84">
        <f t="shared" si="232"/>
        <v>0</v>
      </c>
      <c r="AJ87" s="84">
        <f t="shared" si="232"/>
        <v>0</v>
      </c>
      <c r="AK87" s="5"/>
      <c r="AL87" s="84">
        <f t="shared" ref="AL87" si="233">AL84-AL85-AL86</f>
        <v>0</v>
      </c>
      <c r="AM87" s="48" t="e">
        <f t="shared" si="228"/>
        <v>#DIV/0!</v>
      </c>
      <c r="AN87" s="108">
        <f>IFERROR(AL87/(AL34+AL35),0)</f>
        <v>0</v>
      </c>
      <c r="AO87" s="47"/>
      <c r="AP87" s="46"/>
      <c r="BB87" s="82" t="str">
        <f>BB74</f>
        <v xml:space="preserve">Contribution to fixed weekly operating expenses </v>
      </c>
      <c r="BC87" s="5"/>
      <c r="BD87" s="84">
        <f>BD84-BD85-BD86</f>
        <v>0</v>
      </c>
      <c r="BE87" s="84">
        <f t="shared" ref="BE87:BJ87" si="234">BE84-BE85-BE86</f>
        <v>0</v>
      </c>
      <c r="BF87" s="84">
        <f t="shared" si="234"/>
        <v>0</v>
      </c>
      <c r="BG87" s="84">
        <f t="shared" si="234"/>
        <v>0</v>
      </c>
      <c r="BH87" s="84">
        <f t="shared" si="234"/>
        <v>0</v>
      </c>
      <c r="BI87" s="84">
        <f t="shared" si="234"/>
        <v>0</v>
      </c>
      <c r="BJ87" s="84">
        <f t="shared" si="234"/>
        <v>0</v>
      </c>
      <c r="BK87" s="5"/>
      <c r="BL87" s="84">
        <f t="shared" ref="BL87" si="235">BL84-BL85-BL86</f>
        <v>0</v>
      </c>
      <c r="BM87" s="48" t="e">
        <f t="shared" si="229"/>
        <v>#DIV/0!</v>
      </c>
      <c r="BN87" s="108">
        <f>IFERROR(BL87/(BL34+BL35),0)</f>
        <v>0</v>
      </c>
      <c r="BO87" s="47"/>
      <c r="BP87" s="46"/>
      <c r="CB87" s="82" t="str">
        <f>CB74</f>
        <v xml:space="preserve">Contribution to fixed weekly operating expenses </v>
      </c>
      <c r="CC87" s="5"/>
      <c r="CD87" s="84">
        <f>CD84-CD85-CD86</f>
        <v>0</v>
      </c>
      <c r="CE87" s="84">
        <f t="shared" ref="CE87:CJ87" si="236">CE84-CE85-CE86</f>
        <v>0</v>
      </c>
      <c r="CF87" s="84">
        <f t="shared" si="236"/>
        <v>0</v>
      </c>
      <c r="CG87" s="84">
        <f t="shared" si="236"/>
        <v>0</v>
      </c>
      <c r="CH87" s="84">
        <f t="shared" si="236"/>
        <v>0</v>
      </c>
      <c r="CI87" s="84">
        <f t="shared" si="236"/>
        <v>0</v>
      </c>
      <c r="CJ87" s="84">
        <f t="shared" si="236"/>
        <v>0</v>
      </c>
      <c r="CK87" s="5"/>
      <c r="CL87" s="84">
        <f t="shared" ref="CL87" si="237">CL84-CL85-CL86</f>
        <v>0</v>
      </c>
      <c r="CM87" s="48" t="e">
        <f t="shared" si="230"/>
        <v>#DIV/0!</v>
      </c>
      <c r="CN87" s="108">
        <f>IFERROR(CL87/(CL34+CL35),0)</f>
        <v>0</v>
      </c>
      <c r="CO87" s="47"/>
      <c r="CP87" s="46"/>
    </row>
    <row r="88" spans="1:94" x14ac:dyDescent="0.35">
      <c r="B88" s="49"/>
      <c r="C88" s="50"/>
      <c r="D88" s="81"/>
      <c r="E88" s="81"/>
      <c r="F88" s="81"/>
      <c r="G88" s="81"/>
      <c r="H88" s="81"/>
      <c r="I88" s="81"/>
      <c r="J88" s="81"/>
      <c r="K88" s="50"/>
      <c r="L88" s="81"/>
      <c r="M88" s="225"/>
      <c r="O88" s="47"/>
      <c r="P88" s="46"/>
      <c r="AB88" s="49"/>
      <c r="AC88" s="50"/>
      <c r="AD88" s="81"/>
      <c r="AE88" s="81"/>
      <c r="AF88" s="81"/>
      <c r="AG88" s="81"/>
      <c r="AH88" s="81"/>
      <c r="AI88" s="81"/>
      <c r="AJ88" s="81"/>
      <c r="AK88" s="50"/>
      <c r="AL88" s="81"/>
      <c r="AM88" s="225"/>
      <c r="AO88" s="47"/>
      <c r="AP88" s="46"/>
      <c r="BB88" s="49"/>
      <c r="BC88" s="50"/>
      <c r="BD88" s="81"/>
      <c r="BE88" s="81"/>
      <c r="BF88" s="81"/>
      <c r="BG88" s="81"/>
      <c r="BH88" s="81"/>
      <c r="BI88" s="81"/>
      <c r="BJ88" s="81"/>
      <c r="BK88" s="50"/>
      <c r="BL88" s="81"/>
      <c r="BM88" s="225"/>
      <c r="BO88" s="47"/>
      <c r="BP88" s="46"/>
      <c r="CB88" s="49"/>
      <c r="CC88" s="50"/>
      <c r="CD88" s="81"/>
      <c r="CE88" s="81"/>
      <c r="CF88" s="81"/>
      <c r="CG88" s="81"/>
      <c r="CH88" s="81"/>
      <c r="CI88" s="81"/>
      <c r="CJ88" s="81"/>
      <c r="CK88" s="50"/>
      <c r="CL88" s="81"/>
      <c r="CM88" s="225"/>
      <c r="CO88" s="47"/>
      <c r="CP88" s="46"/>
    </row>
    <row r="89" spans="1:94" x14ac:dyDescent="0.35">
      <c r="B89" s="243"/>
      <c r="O89" s="47"/>
      <c r="P89" s="46"/>
      <c r="AB89" s="243"/>
      <c r="AO89" s="47"/>
      <c r="AP89" s="46"/>
      <c r="BB89" s="243"/>
      <c r="BO89" s="47"/>
      <c r="BP89" s="46"/>
      <c r="CB89" s="243"/>
      <c r="CO89" s="47"/>
      <c r="CP89" s="46"/>
    </row>
    <row r="90" spans="1:94" x14ac:dyDescent="0.35">
      <c r="B90" s="244" t="s">
        <v>165</v>
      </c>
      <c r="D90" s="92" t="s">
        <v>18</v>
      </c>
      <c r="E90" s="92" t="s">
        <v>19</v>
      </c>
      <c r="F90" s="92" t="s">
        <v>32</v>
      </c>
      <c r="G90" s="92" t="s">
        <v>33</v>
      </c>
      <c r="H90" s="92" t="s">
        <v>22</v>
      </c>
      <c r="I90" s="92" t="s">
        <v>23</v>
      </c>
      <c r="J90" s="92" t="s">
        <v>24</v>
      </c>
      <c r="O90" s="47"/>
      <c r="P90" s="46"/>
      <c r="AB90" s="244" t="s">
        <v>165</v>
      </c>
      <c r="AD90" s="92" t="s">
        <v>18</v>
      </c>
      <c r="AE90" s="92" t="s">
        <v>19</v>
      </c>
      <c r="AF90" s="92" t="s">
        <v>32</v>
      </c>
      <c r="AG90" s="92" t="s">
        <v>33</v>
      </c>
      <c r="AH90" s="92" t="s">
        <v>22</v>
      </c>
      <c r="AI90" s="92" t="s">
        <v>23</v>
      </c>
      <c r="AJ90" s="92" t="s">
        <v>24</v>
      </c>
      <c r="AO90" s="47"/>
      <c r="AP90" s="46"/>
      <c r="BB90" s="244" t="s">
        <v>165</v>
      </c>
      <c r="BD90" s="92" t="s">
        <v>18</v>
      </c>
      <c r="BE90" s="92" t="s">
        <v>19</v>
      </c>
      <c r="BF90" s="92" t="s">
        <v>32</v>
      </c>
      <c r="BG90" s="92" t="s">
        <v>33</v>
      </c>
      <c r="BH90" s="92" t="s">
        <v>22</v>
      </c>
      <c r="BI90" s="92" t="s">
        <v>23</v>
      </c>
      <c r="BJ90" s="92" t="s">
        <v>24</v>
      </c>
      <c r="BO90" s="47"/>
      <c r="BP90" s="46"/>
      <c r="CB90" s="244" t="s">
        <v>165</v>
      </c>
      <c r="CD90" s="92" t="s">
        <v>18</v>
      </c>
      <c r="CE90" s="92" t="s">
        <v>19</v>
      </c>
      <c r="CF90" s="92" t="s">
        <v>32</v>
      </c>
      <c r="CG90" s="92" t="s">
        <v>33</v>
      </c>
      <c r="CH90" s="92" t="s">
        <v>22</v>
      </c>
      <c r="CI90" s="92" t="s">
        <v>23</v>
      </c>
      <c r="CJ90" s="92" t="s">
        <v>24</v>
      </c>
      <c r="CO90" s="47"/>
      <c r="CP90" s="46"/>
    </row>
    <row r="91" spans="1:94" x14ac:dyDescent="0.35">
      <c r="B91" s="243" t="s">
        <v>157</v>
      </c>
      <c r="D91" s="24">
        <f>IF(I22&gt;0,D60*I22,D60*D22)</f>
        <v>0</v>
      </c>
      <c r="E91" s="24">
        <f>IF(I22&gt;0,E60*I22,E60*D22)</f>
        <v>0</v>
      </c>
      <c r="F91" s="24">
        <f>IF(I22&gt;0,F60*I22,F60*D22)</f>
        <v>0</v>
      </c>
      <c r="G91" s="24">
        <f>IF(I22&gt;0,G60*I22,G60*D22)</f>
        <v>0</v>
      </c>
      <c r="H91" s="24">
        <f>IF(I22&gt;0,H60*I22,H60*D22)</f>
        <v>0</v>
      </c>
      <c r="I91" s="24">
        <f>IF(I22&gt;0,I60*I22,I60*D22)</f>
        <v>0</v>
      </c>
      <c r="J91" s="24">
        <f>IF(I22&gt;0,J60*I22,J60*D22)</f>
        <v>0</v>
      </c>
      <c r="O91" s="47"/>
      <c r="P91" s="46"/>
      <c r="AB91" s="243" t="s">
        <v>157</v>
      </c>
      <c r="AD91" s="24">
        <f>IF(AI22&gt;0,AD60*AI22,AD60*AD22)</f>
        <v>0</v>
      </c>
      <c r="AE91" s="24">
        <f>IF(AI22&gt;0,AE60*AI22,AE60*AD22)</f>
        <v>0</v>
      </c>
      <c r="AF91" s="24">
        <f>IF(AI22&gt;0,AF60*AI22,AF60*AD22)</f>
        <v>0</v>
      </c>
      <c r="AG91" s="24">
        <f>IF(AI22&gt;0,AG60*AI22,AG60*AD22)</f>
        <v>0</v>
      </c>
      <c r="AH91" s="24">
        <f>IF(AI22&gt;0,AH60*AI22,AH60*AD22)</f>
        <v>0</v>
      </c>
      <c r="AI91" s="24">
        <f>IF(AI22&gt;0,AI60*AI22,AI60*AD22)</f>
        <v>0</v>
      </c>
      <c r="AJ91" s="24">
        <f>IF(AI22&gt;0,AJ60*AI22,AJ60*AD22)</f>
        <v>0</v>
      </c>
      <c r="AO91" s="47"/>
      <c r="AP91" s="46"/>
      <c r="BB91" s="243" t="s">
        <v>157</v>
      </c>
      <c r="BD91" s="24">
        <f>IF(BI22&gt;0,BD60*BI22,BD60*BD22)</f>
        <v>0</v>
      </c>
      <c r="BE91" s="24">
        <f>IF(BI22&gt;0,BE60*BI22,BE60*BD22)</f>
        <v>0</v>
      </c>
      <c r="BF91" s="24">
        <f>IF(BI22&gt;0,BF60*BI22,BF60*BD22)</f>
        <v>0</v>
      </c>
      <c r="BG91" s="24">
        <f>IF(BI22&gt;0,BG60*BI22,BG60*BD22)</f>
        <v>0</v>
      </c>
      <c r="BH91" s="24">
        <f>IF(BI22&gt;0,BH60*BI22,BH60*BD22)</f>
        <v>0</v>
      </c>
      <c r="BI91" s="24">
        <f>IF(BI22&gt;0,BI60*BI22,BI60*BD22)</f>
        <v>0</v>
      </c>
      <c r="BJ91" s="24">
        <f>IF(BI22&gt;0,BJ60*BI22,BJ60*BD22)</f>
        <v>0</v>
      </c>
      <c r="BO91" s="47"/>
      <c r="BP91" s="46"/>
      <c r="CB91" s="243" t="s">
        <v>157</v>
      </c>
      <c r="CD91" s="24">
        <f>IF(CI22&gt;0,CD60*CI22,CD60*CD22)</f>
        <v>0</v>
      </c>
      <c r="CE91" s="24">
        <f>IF(CI22&gt;0,CE60*CI22,CE60*CD22)</f>
        <v>0</v>
      </c>
      <c r="CF91" s="24">
        <f>IF(CI22&gt;0,CF60*CI22,CF60*CD22)</f>
        <v>0</v>
      </c>
      <c r="CG91" s="24">
        <f>IF(CI22&gt;0,CG60*CI22,CG60*CD22)</f>
        <v>0</v>
      </c>
      <c r="CH91" s="24">
        <f>IF(CI22&gt;0,CH60*CI22,CH60*CD22)</f>
        <v>0</v>
      </c>
      <c r="CI91" s="24">
        <f>IF(CI22&gt;0,CI60*CI22,CI60*CD22)</f>
        <v>0</v>
      </c>
      <c r="CJ91" s="24">
        <f>IF(CI22&gt;0,CJ60*CI22,CJ60*CD22)</f>
        <v>0</v>
      </c>
      <c r="CO91" s="47"/>
      <c r="CP91" s="46"/>
    </row>
    <row r="92" spans="1:94" x14ac:dyDescent="0.35">
      <c r="B92" s="243" t="s">
        <v>158</v>
      </c>
      <c r="D92" s="24">
        <f>IF(I22&gt;0,D69*I22,D69*D22)</f>
        <v>0</v>
      </c>
      <c r="E92" s="24">
        <f>IF(I22&gt;0,E69*I22,E69*D22)</f>
        <v>0</v>
      </c>
      <c r="F92" s="24">
        <f>IF(I22&gt;0,F69*I22,F69*D22)</f>
        <v>0</v>
      </c>
      <c r="G92" s="24">
        <f>IF(I22&gt;0,G69*I22,G69*D22)</f>
        <v>0</v>
      </c>
      <c r="H92" s="24">
        <f>IF(I22&gt;0,H69*I22,H69*D22)</f>
        <v>0</v>
      </c>
      <c r="I92" s="24">
        <f>IF(I22&gt;0,I69*I22,I69*D22)</f>
        <v>0</v>
      </c>
      <c r="J92" s="24">
        <f>IF(I22&gt;0,J69*I22,J69*$D22)</f>
        <v>0</v>
      </c>
      <c r="O92" s="47"/>
      <c r="P92" s="46"/>
      <c r="AB92" s="243" t="s">
        <v>158</v>
      </c>
      <c r="AD92" s="24">
        <f>IF(AI22&gt;0,AD69*AI22,AD69*AD22)</f>
        <v>0</v>
      </c>
      <c r="AE92" s="24">
        <f>IF(AI22&gt;0,AE69*AI22,AE69*AD22)</f>
        <v>0</v>
      </c>
      <c r="AF92" s="24">
        <f>IF(AI22&gt;0,AF69*AI22,AF69*AD22)</f>
        <v>0</v>
      </c>
      <c r="AG92" s="24">
        <f>IF(AI22&gt;0,AG69*AI22,AG69*AD22)</f>
        <v>0</v>
      </c>
      <c r="AH92" s="24">
        <f>IF(AI22&gt;0,AH69*AI22,AH69*AD22)</f>
        <v>0</v>
      </c>
      <c r="AI92" s="24">
        <f>IF(AI22&gt;0,AI69*AI22,AI69*AD22)</f>
        <v>0</v>
      </c>
      <c r="AJ92" s="24">
        <f>IF(AI22&gt;0,AJ69*AI22,AJ69*$D22)</f>
        <v>0</v>
      </c>
      <c r="AO92" s="47"/>
      <c r="AP92" s="46"/>
      <c r="BB92" s="243" t="s">
        <v>158</v>
      </c>
      <c r="BD92" s="24">
        <f>IF(BI22&gt;0,BD69*BI22,BD69*BD22)</f>
        <v>0</v>
      </c>
      <c r="BE92" s="24">
        <f>IF(BI22&gt;0,BE69*BI22,BE69*BD22)</f>
        <v>0</v>
      </c>
      <c r="BF92" s="24">
        <f>IF(BI22&gt;0,BF69*BI22,BF69*BD22)</f>
        <v>0</v>
      </c>
      <c r="BG92" s="24">
        <f>IF(BI22&gt;0,BG69*BI22,BG69*BD22)</f>
        <v>0</v>
      </c>
      <c r="BH92" s="24">
        <f>IF(BI22&gt;0,BH69*BI22,BH69*BD22)</f>
        <v>0</v>
      </c>
      <c r="BI92" s="24">
        <f>IF(BI22&gt;0,BI69*BI22,BI69*BD22)</f>
        <v>0</v>
      </c>
      <c r="BJ92" s="24">
        <f>IF(BI22&gt;0,BJ69*BI22,BJ69*$D22)</f>
        <v>0</v>
      </c>
      <c r="BO92" s="47"/>
      <c r="BP92" s="46"/>
      <c r="CB92" s="243" t="s">
        <v>158</v>
      </c>
      <c r="CD92" s="24">
        <f>IF(CI22&gt;0,CD69*CI22,CD69*CD22)</f>
        <v>0</v>
      </c>
      <c r="CE92" s="24">
        <f>IF(CI22&gt;0,CE69*CI22,CE69*CD22)</f>
        <v>0</v>
      </c>
      <c r="CF92" s="24">
        <f>IF(CI22&gt;0,CF69*CI22,CF69*CD22)</f>
        <v>0</v>
      </c>
      <c r="CG92" s="24">
        <f>IF(CI22&gt;0,CG69*CI22,CG69*CD22)</f>
        <v>0</v>
      </c>
      <c r="CH92" s="24">
        <f>IF(CI22&gt;0,CH69*CI22,CH69*CD22)</f>
        <v>0</v>
      </c>
      <c r="CI92" s="24">
        <f>IF(CI22&gt;0,CI69*CI22,CI69*CD22)</f>
        <v>0</v>
      </c>
      <c r="CJ92" s="24">
        <f>IF(CI22&gt;0,CJ69*CI22,CJ69*$D22)</f>
        <v>0</v>
      </c>
      <c r="CO92" s="47"/>
      <c r="CP92" s="46"/>
    </row>
    <row r="93" spans="1:94" x14ac:dyDescent="0.35">
      <c r="B93" s="243" t="s">
        <v>159</v>
      </c>
      <c r="D93" s="81">
        <f>IF(I22&gt;0,D80*I22,D80*D22)</f>
        <v>0</v>
      </c>
      <c r="E93" s="81">
        <f>IF(I22&gt;0,E80*I22,E80*D22)</f>
        <v>0</v>
      </c>
      <c r="F93" s="81">
        <f>IF(I22&gt;0,F80*I22,F80*D22)</f>
        <v>0</v>
      </c>
      <c r="G93" s="81">
        <f>IF(I22&gt;0,G80*I22,G80*D22)</f>
        <v>0</v>
      </c>
      <c r="H93" s="81">
        <f>IF(I22&gt;0,H80*I22,H80*D22)</f>
        <v>0</v>
      </c>
      <c r="I93" s="81">
        <f>IF(I22&gt;0,I80*I22,I80*D22)</f>
        <v>0</v>
      </c>
      <c r="J93" s="81">
        <f>IF(I22&gt;0,J80*I22,J80*D22)</f>
        <v>0</v>
      </c>
      <c r="O93" s="47"/>
      <c r="P93" s="46"/>
      <c r="AB93" s="243" t="s">
        <v>159</v>
      </c>
      <c r="AD93" s="81">
        <f>IF(AI22&gt;0,AD80*AI22,AD80*AD22)</f>
        <v>0</v>
      </c>
      <c r="AE93" s="81">
        <f>IF(AI22&gt;0,AE80*AI22,AE80*AD22)</f>
        <v>0</v>
      </c>
      <c r="AF93" s="81">
        <f>IF(AI22&gt;0,AF80*AI22,AF80*AD22)</f>
        <v>0</v>
      </c>
      <c r="AG93" s="81">
        <f>IF(AI22&gt;0,AG80*AI22,AG80*AD22)</f>
        <v>0</v>
      </c>
      <c r="AH93" s="81">
        <f>IF(AI22&gt;0,AH80*AI22,AH80*AD22)</f>
        <v>0</v>
      </c>
      <c r="AI93" s="81">
        <f>IF(AI22&gt;0,AI80*AI22,AI80*AD22)</f>
        <v>0</v>
      </c>
      <c r="AJ93" s="81">
        <f>IF(AI22&gt;0,AJ80*AI22,AJ80*AD22)</f>
        <v>0</v>
      </c>
      <c r="AO93" s="47"/>
      <c r="AP93" s="46"/>
      <c r="BB93" s="243" t="s">
        <v>159</v>
      </c>
      <c r="BD93" s="81">
        <f>IF(BI22&gt;0,BD80*BI22,BD80*BD22)</f>
        <v>0</v>
      </c>
      <c r="BE93" s="81">
        <f>IF(BI22&gt;0,BE80*BI22,BE80*BD22)</f>
        <v>0</v>
      </c>
      <c r="BF93" s="81">
        <f>IF(BI22&gt;0,BF80*BI22,BF80*BD22)</f>
        <v>0</v>
      </c>
      <c r="BG93" s="81">
        <f>IF(BI22&gt;0,BG80*BI22,BG80*BD22)</f>
        <v>0</v>
      </c>
      <c r="BH93" s="81">
        <f>IF(BI22&gt;0,BH80*BI22,BH80*BD22)</f>
        <v>0</v>
      </c>
      <c r="BI93" s="81">
        <f>IF(BI22&gt;0,BI80*BI22,BI80*BD22)</f>
        <v>0</v>
      </c>
      <c r="BJ93" s="81">
        <f>IF(BI22&gt;0,BJ80*BI22,BJ80*BD22)</f>
        <v>0</v>
      </c>
      <c r="BO93" s="47"/>
      <c r="BP93" s="46"/>
      <c r="CB93" s="243" t="s">
        <v>159</v>
      </c>
      <c r="CD93" s="81">
        <f>IF(CI22&gt;0,CD80*CI22,CD80*CD22)</f>
        <v>0</v>
      </c>
      <c r="CE93" s="81">
        <f>IF(CI22&gt;0,CE80*CI22,CE80*CD22)</f>
        <v>0</v>
      </c>
      <c r="CF93" s="81">
        <f>IF(CI22&gt;0,CF80*CI22,CF80*CD22)</f>
        <v>0</v>
      </c>
      <c r="CG93" s="81">
        <f>IF(CI22&gt;0,CG80*CI22,CG80*CD22)</f>
        <v>0</v>
      </c>
      <c r="CH93" s="81">
        <f>IF(CI22&gt;0,CH80*CI22,CH80*CD22)</f>
        <v>0</v>
      </c>
      <c r="CI93" s="81">
        <f>IF(CI22&gt;0,CI80*CI22,CI80*CD22)</f>
        <v>0</v>
      </c>
      <c r="CJ93" s="81">
        <f>IF(CI22&gt;0,CJ80*CI22,CJ80*CD22)</f>
        <v>0</v>
      </c>
      <c r="CO93" s="47"/>
      <c r="CP93" s="46"/>
    </row>
    <row r="94" spans="1:94" x14ac:dyDescent="0.35">
      <c r="B94" s="245" t="s">
        <v>1</v>
      </c>
      <c r="D94" s="36">
        <f t="shared" ref="D94:J94" si="238">SUM(D91:D93)</f>
        <v>0</v>
      </c>
      <c r="E94" s="36">
        <f t="shared" si="238"/>
        <v>0</v>
      </c>
      <c r="F94" s="36">
        <f t="shared" si="238"/>
        <v>0</v>
      </c>
      <c r="G94" s="36">
        <f t="shared" si="238"/>
        <v>0</v>
      </c>
      <c r="H94" s="36">
        <f t="shared" si="238"/>
        <v>0</v>
      </c>
      <c r="I94" s="36">
        <f t="shared" si="238"/>
        <v>0</v>
      </c>
      <c r="J94" s="36">
        <f t="shared" si="238"/>
        <v>0</v>
      </c>
      <c r="N94" s="237">
        <f>SUM(D94:J94)</f>
        <v>0</v>
      </c>
      <c r="O94" s="47"/>
      <c r="P94" s="46"/>
      <c r="AB94" s="245" t="s">
        <v>1</v>
      </c>
      <c r="AD94" s="36">
        <f t="shared" ref="AD94:AJ94" si="239">SUM(AD91:AD93)</f>
        <v>0</v>
      </c>
      <c r="AE94" s="36">
        <f t="shared" si="239"/>
        <v>0</v>
      </c>
      <c r="AF94" s="36">
        <f t="shared" si="239"/>
        <v>0</v>
      </c>
      <c r="AG94" s="36">
        <f t="shared" si="239"/>
        <v>0</v>
      </c>
      <c r="AH94" s="36">
        <f t="shared" si="239"/>
        <v>0</v>
      </c>
      <c r="AI94" s="36">
        <f t="shared" si="239"/>
        <v>0</v>
      </c>
      <c r="AJ94" s="36">
        <f t="shared" si="239"/>
        <v>0</v>
      </c>
      <c r="AN94" s="237">
        <f>SUM(AD94:AJ94)</f>
        <v>0</v>
      </c>
      <c r="AO94" s="47"/>
      <c r="AP94" s="46"/>
      <c r="BB94" s="245" t="s">
        <v>1</v>
      </c>
      <c r="BD94" s="36">
        <f t="shared" ref="BD94:BJ94" si="240">SUM(BD91:BD93)</f>
        <v>0</v>
      </c>
      <c r="BE94" s="36">
        <f t="shared" si="240"/>
        <v>0</v>
      </c>
      <c r="BF94" s="36">
        <f t="shared" si="240"/>
        <v>0</v>
      </c>
      <c r="BG94" s="36">
        <f t="shared" si="240"/>
        <v>0</v>
      </c>
      <c r="BH94" s="36">
        <f t="shared" si="240"/>
        <v>0</v>
      </c>
      <c r="BI94" s="36">
        <f t="shared" si="240"/>
        <v>0</v>
      </c>
      <c r="BJ94" s="36">
        <f t="shared" si="240"/>
        <v>0</v>
      </c>
      <c r="BN94" s="237">
        <f>SUM(BD94:BJ94)</f>
        <v>0</v>
      </c>
      <c r="BO94" s="47"/>
      <c r="BP94" s="46"/>
      <c r="CB94" s="245" t="s">
        <v>1</v>
      </c>
      <c r="CD94" s="36">
        <f t="shared" ref="CD94:CJ94" si="241">SUM(CD91:CD93)</f>
        <v>0</v>
      </c>
      <c r="CE94" s="36">
        <f t="shared" si="241"/>
        <v>0</v>
      </c>
      <c r="CF94" s="36">
        <f t="shared" si="241"/>
        <v>0</v>
      </c>
      <c r="CG94" s="36">
        <f t="shared" si="241"/>
        <v>0</v>
      </c>
      <c r="CH94" s="36">
        <f t="shared" si="241"/>
        <v>0</v>
      </c>
      <c r="CI94" s="36">
        <f t="shared" si="241"/>
        <v>0</v>
      </c>
      <c r="CJ94" s="36">
        <f t="shared" si="241"/>
        <v>0</v>
      </c>
      <c r="CN94" s="237">
        <f>SUM(CD94:CJ94)</f>
        <v>0</v>
      </c>
      <c r="CO94" s="47"/>
      <c r="CP94" s="46"/>
    </row>
    <row r="95" spans="1:94" x14ac:dyDescent="0.35">
      <c r="B95" s="246"/>
      <c r="C95" s="50"/>
      <c r="D95" s="90"/>
      <c r="E95" s="90"/>
      <c r="F95" s="90"/>
      <c r="G95" s="90"/>
      <c r="H95" s="90"/>
      <c r="I95" s="90"/>
      <c r="J95" s="90"/>
      <c r="K95" s="50"/>
      <c r="L95" s="50"/>
      <c r="M95" s="50"/>
      <c r="N95" s="50"/>
      <c r="O95" s="49"/>
      <c r="P95" s="51"/>
      <c r="AB95" s="246"/>
      <c r="AC95" s="50"/>
      <c r="AD95" s="90"/>
      <c r="AE95" s="90"/>
      <c r="AF95" s="90"/>
      <c r="AG95" s="90"/>
      <c r="AH95" s="90"/>
      <c r="AI95" s="90"/>
      <c r="AJ95" s="90"/>
      <c r="AK95" s="50"/>
      <c r="AL95" s="50"/>
      <c r="AM95" s="50"/>
      <c r="AN95" s="50"/>
      <c r="AO95" s="49"/>
      <c r="AP95" s="51"/>
      <c r="BB95" s="246"/>
      <c r="BC95" s="50"/>
      <c r="BD95" s="90"/>
      <c r="BE95" s="90"/>
      <c r="BF95" s="90"/>
      <c r="BG95" s="90"/>
      <c r="BH95" s="90"/>
      <c r="BI95" s="90"/>
      <c r="BJ95" s="90"/>
      <c r="BK95" s="50"/>
      <c r="BL95" s="50"/>
      <c r="BM95" s="50"/>
      <c r="BN95" s="50"/>
      <c r="BO95" s="49"/>
      <c r="BP95" s="51"/>
      <c r="CB95" s="246"/>
      <c r="CC95" s="50"/>
      <c r="CD95" s="90"/>
      <c r="CE95" s="90"/>
      <c r="CF95" s="90"/>
      <c r="CG95" s="90"/>
      <c r="CH95" s="90"/>
      <c r="CI95" s="90"/>
      <c r="CJ95" s="90"/>
      <c r="CK95" s="50"/>
      <c r="CL95" s="50"/>
      <c r="CM95" s="50"/>
      <c r="CN95" s="50"/>
      <c r="CO95" s="49"/>
      <c r="CP95" s="51"/>
    </row>
    <row r="96" spans="1:94" x14ac:dyDescent="0.35">
      <c r="A96" s="5"/>
      <c r="B96" s="235"/>
      <c r="D96" s="36"/>
      <c r="E96" s="36"/>
      <c r="F96" s="36"/>
      <c r="G96" s="36"/>
      <c r="H96" s="36"/>
      <c r="I96" s="36"/>
      <c r="J96" s="36"/>
      <c r="P96" s="236"/>
      <c r="AA96" s="5"/>
      <c r="AB96" s="235"/>
      <c r="AD96" s="36"/>
      <c r="AE96" s="36"/>
      <c r="AF96" s="36"/>
      <c r="AG96" s="36"/>
      <c r="AH96" s="36"/>
      <c r="AI96" s="36"/>
      <c r="AJ96" s="36"/>
      <c r="AP96" s="236"/>
      <c r="BA96" s="5"/>
      <c r="BB96" s="235"/>
      <c r="BD96" s="36"/>
      <c r="BE96" s="36"/>
      <c r="BF96" s="36"/>
      <c r="BG96" s="36"/>
      <c r="BH96" s="36"/>
      <c r="BI96" s="36"/>
      <c r="BJ96" s="36"/>
      <c r="BP96" s="236"/>
      <c r="CB96" s="9"/>
      <c r="CD96" s="36"/>
      <c r="CE96" s="36"/>
      <c r="CF96" s="36"/>
      <c r="CG96" s="36"/>
      <c r="CH96" s="36"/>
      <c r="CI96" s="36"/>
      <c r="CJ96" s="36"/>
      <c r="CP96" s="18"/>
    </row>
  </sheetData>
  <sheetProtection algorithmName="SHA-512" hashValue="eF3QG+JC0yCMlBjWwmynsRm2L70R26CTL9AF8jofZ1vXGmxrTyUrGqCq+j1MzFQ0eA8yIheOtVSQgk/c7D5k/w==" saltValue="FQq125XNxccEYkvapHpkvg==" spinCount="100000" sheet="1" objects="1" scenarios="1"/>
  <mergeCells count="5">
    <mergeCell ref="BE2:BG2"/>
    <mergeCell ref="CE2:CG2"/>
    <mergeCell ref="E2:G2"/>
    <mergeCell ref="D1:N1"/>
    <mergeCell ref="AE2:AG2"/>
  </mergeCells>
  <pageMargins left="0.7" right="0.7" top="0.75" bottom="0.75" header="0.3" footer="0.3"/>
  <ignoredErrors>
    <ignoredError sqref="AD70" evalError="1"/>
  </ignoredError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Validation'!$B$2:$B$26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G393"/>
  <sheetViews>
    <sheetView topLeftCell="A87" zoomScale="80" zoomScaleNormal="80" workbookViewId="0">
      <selection activeCell="B4" sqref="B4"/>
    </sheetView>
  </sheetViews>
  <sheetFormatPr defaultRowHeight="14.5" x14ac:dyDescent="0.35"/>
  <cols>
    <col min="2" max="2" width="59.1796875" customWidth="1"/>
    <col min="3" max="3" width="18.81640625" customWidth="1"/>
    <col min="4" max="12" width="15.7265625" customWidth="1"/>
    <col min="18" max="26" width="0" hidden="1" customWidth="1"/>
    <col min="28" max="28" width="51.1796875" customWidth="1"/>
    <col min="29" max="29" width="25.81640625" customWidth="1"/>
    <col min="30" max="36" width="15.7265625" customWidth="1"/>
    <col min="37" max="37" width="10.81640625" customWidth="1"/>
    <col min="44" max="52" width="0" hidden="1" customWidth="1"/>
    <col min="54" max="54" width="51.26953125" customWidth="1"/>
    <col min="55" max="55" width="25.7265625" customWidth="1"/>
    <col min="56" max="63" width="15.7265625" customWidth="1"/>
    <col min="65" max="65" width="13.1796875" customWidth="1"/>
    <col min="70" max="78" width="0" hidden="1" customWidth="1"/>
    <col min="80" max="80" width="51.1796875" customWidth="1"/>
    <col min="81" max="81" width="25.1796875" customWidth="1"/>
    <col min="82" max="89" width="15.7265625" customWidth="1"/>
    <col min="90" max="90" width="11.7265625" customWidth="1"/>
    <col min="91" max="91" width="11.453125" customWidth="1"/>
    <col min="93" max="93" width="15.7265625" customWidth="1"/>
    <col min="94" max="94" width="9.1796875" customWidth="1"/>
    <col min="95" max="95" width="30.453125" customWidth="1"/>
  </cols>
  <sheetData>
    <row r="1" spans="2:95" ht="56.25" customHeight="1" thickBot="1" x14ac:dyDescent="0.6">
      <c r="D1" s="344" t="s">
        <v>102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  <c r="CQ1" s="121" t="s">
        <v>17</v>
      </c>
    </row>
    <row r="2" spans="2:95" ht="18.5" x14ac:dyDescent="0.45">
      <c r="B2" s="130" t="s">
        <v>82</v>
      </c>
      <c r="C2" s="119">
        <v>44013</v>
      </c>
      <c r="D2" s="42"/>
      <c r="E2" s="347" t="s">
        <v>223</v>
      </c>
      <c r="F2" s="347"/>
      <c r="G2" s="347"/>
      <c r="H2" s="42"/>
      <c r="I2" s="42"/>
      <c r="J2" s="42"/>
      <c r="K2" s="139"/>
      <c r="L2" s="129"/>
      <c r="M2" s="162"/>
      <c r="AB2" s="130" t="s">
        <v>82</v>
      </c>
      <c r="AC2" s="119">
        <f>C2</f>
        <v>44013</v>
      </c>
      <c r="AD2" s="42"/>
      <c r="AE2" s="347" t="s">
        <v>223</v>
      </c>
      <c r="AF2" s="347"/>
      <c r="AG2" s="347"/>
      <c r="AH2" s="42"/>
      <c r="AI2" s="42"/>
      <c r="AJ2" s="42"/>
      <c r="AK2" s="139"/>
      <c r="AL2" s="129"/>
      <c r="AM2" s="162"/>
      <c r="BB2" s="130" t="s">
        <v>82</v>
      </c>
      <c r="BC2" s="119">
        <f>AC2</f>
        <v>44013</v>
      </c>
      <c r="BD2" s="42"/>
      <c r="BE2" s="347" t="s">
        <v>223</v>
      </c>
      <c r="BF2" s="347"/>
      <c r="BG2" s="347"/>
      <c r="BH2" s="42"/>
      <c r="BI2" s="42"/>
      <c r="BJ2" s="42"/>
      <c r="BK2" s="139"/>
      <c r="BL2" s="129"/>
      <c r="BM2" s="162"/>
      <c r="CB2" s="130" t="s">
        <v>82</v>
      </c>
      <c r="CC2" s="119">
        <f>BC2</f>
        <v>44013</v>
      </c>
      <c r="CD2" s="42"/>
      <c r="CE2" s="347" t="s">
        <v>223</v>
      </c>
      <c r="CF2" s="347"/>
      <c r="CG2" s="347"/>
      <c r="CH2" s="42"/>
      <c r="CI2" s="42"/>
      <c r="CJ2" s="42"/>
      <c r="CK2" s="139"/>
      <c r="CL2" s="129"/>
      <c r="CM2" s="162"/>
      <c r="CP2" s="1">
        <v>43983</v>
      </c>
      <c r="CQ2">
        <v>30</v>
      </c>
    </row>
    <row r="3" spans="2:95" x14ac:dyDescent="0.35">
      <c r="B3" s="47" t="s">
        <v>101</v>
      </c>
      <c r="C3" s="5">
        <f>IF(C2=CP2,CQ2,0)+IF(C2=CP3,CQ3,0)+IF(C2=CP4,CQ4,0)+IF(C2=CP5,CQ5,0)+IF(C2=CP6,CQ6,0)+IF(C2=CP7,CQ7,0)+IF(C2=CP8,CQ8,0)+IF(C2=CP9,CQ9,0)+IF(C2=CP10,CQ10,0)+IF(C2=CP11,CQ11,0)+IF(C2=CP12,CQ12,0)+IF(C2=CP13,CQ13,0)+IF(C2=CP14,CQ14,0)+IF(C2=CP15,CQ15,0)+IF(C2=CP16,CQ16,0)+IF(C2=CP17,CQ17,0)+IF(C2=CP18,CQ18,0)+IF(C2=CP19,CQ19,0)+IF(C2=CP20,CQ20,0)+IF(C2=CP21,CQ21,0)+IF(C2=CP22,CQ22,0)+IF(C2=CP23,CQ23,0)</f>
        <v>31</v>
      </c>
      <c r="D3" s="5"/>
      <c r="E3" s="5"/>
      <c r="F3" s="5"/>
      <c r="G3" s="5"/>
      <c r="H3" s="5"/>
      <c r="I3" s="5"/>
      <c r="J3" s="5"/>
      <c r="K3" s="135"/>
      <c r="L3" s="5"/>
      <c r="M3" s="46"/>
      <c r="AB3" s="47" t="s">
        <v>101</v>
      </c>
      <c r="AC3" s="5">
        <f>C3</f>
        <v>31</v>
      </c>
      <c r="AD3" s="5"/>
      <c r="AE3" s="5"/>
      <c r="AF3" s="5"/>
      <c r="AG3" s="5"/>
      <c r="AH3" s="5"/>
      <c r="AI3" s="5"/>
      <c r="AJ3" s="5"/>
      <c r="AK3" s="135"/>
      <c r="AL3" s="5"/>
      <c r="AM3" s="46"/>
      <c r="BB3" s="47" t="s">
        <v>101</v>
      </c>
      <c r="BC3" s="5">
        <f>AC3</f>
        <v>31</v>
      </c>
      <c r="BD3" s="5"/>
      <c r="BE3" s="5"/>
      <c r="BF3" s="5"/>
      <c r="BG3" s="5"/>
      <c r="BH3" s="5"/>
      <c r="BI3" s="5"/>
      <c r="BJ3" s="5"/>
      <c r="BK3" s="135"/>
      <c r="BL3" s="5"/>
      <c r="BM3" s="46"/>
      <c r="CB3" s="47" t="s">
        <v>101</v>
      </c>
      <c r="CC3" s="5">
        <f>BC3</f>
        <v>31</v>
      </c>
      <c r="CD3" s="5"/>
      <c r="CE3" s="5"/>
      <c r="CF3" s="5"/>
      <c r="CG3" s="5"/>
      <c r="CH3" s="5"/>
      <c r="CI3" s="5"/>
      <c r="CJ3" s="5"/>
      <c r="CK3" s="135"/>
      <c r="CL3" s="5"/>
      <c r="CM3" s="46"/>
      <c r="CP3" s="1">
        <f>CP2+CQ2</f>
        <v>44013</v>
      </c>
      <c r="CQ3">
        <v>31</v>
      </c>
    </row>
    <row r="4" spans="2:95" x14ac:dyDescent="0.35">
      <c r="B4" s="47"/>
      <c r="C4" s="135"/>
      <c r="D4" s="5"/>
      <c r="E4" s="5"/>
      <c r="F4" s="5"/>
      <c r="G4" s="5"/>
      <c r="H4" s="5"/>
      <c r="I4" s="5"/>
      <c r="J4" s="5"/>
      <c r="K4" s="135"/>
      <c r="L4" s="5"/>
      <c r="M4" s="46"/>
      <c r="AB4" s="47"/>
      <c r="AC4" s="135"/>
      <c r="AD4" s="5"/>
      <c r="AE4" s="5"/>
      <c r="AF4" s="5"/>
      <c r="AG4" s="5"/>
      <c r="AH4" s="5"/>
      <c r="AI4" s="5"/>
      <c r="AJ4" s="5"/>
      <c r="AK4" s="135"/>
      <c r="AL4" s="5"/>
      <c r="AM4" s="46"/>
      <c r="BB4" s="47"/>
      <c r="BC4" s="135"/>
      <c r="BD4" s="5"/>
      <c r="BE4" s="5"/>
      <c r="BF4" s="5"/>
      <c r="BG4" s="5"/>
      <c r="BH4" s="5"/>
      <c r="BI4" s="5"/>
      <c r="BJ4" s="5"/>
      <c r="BK4" s="135"/>
      <c r="BL4" s="5"/>
      <c r="BM4" s="46"/>
      <c r="CB4" s="47"/>
      <c r="CC4" s="135"/>
      <c r="CD4" s="5"/>
      <c r="CE4" s="5"/>
      <c r="CF4" s="5"/>
      <c r="CG4" s="5"/>
      <c r="CH4" s="5"/>
      <c r="CI4" s="5"/>
      <c r="CJ4" s="5"/>
      <c r="CK4" s="135"/>
      <c r="CL4" s="5"/>
      <c r="CM4" s="46"/>
      <c r="CP4" s="1">
        <f t="shared" ref="CP4:CP23" si="0">CP3+CQ3</f>
        <v>44044</v>
      </c>
      <c r="CQ4">
        <v>31</v>
      </c>
    </row>
    <row r="5" spans="2:95" x14ac:dyDescent="0.35">
      <c r="B5" s="47"/>
      <c r="C5" s="5"/>
      <c r="D5" s="5"/>
      <c r="E5" s="5"/>
      <c r="F5" s="5"/>
      <c r="G5" s="5"/>
      <c r="H5" s="5"/>
      <c r="I5" s="5"/>
      <c r="J5" s="5"/>
      <c r="K5" s="5"/>
      <c r="L5" s="5"/>
      <c r="M5" s="46"/>
      <c r="AB5" s="47"/>
      <c r="AC5" s="5"/>
      <c r="AD5" s="5"/>
      <c r="AE5" s="5"/>
      <c r="AF5" s="5"/>
      <c r="AG5" s="5"/>
      <c r="AH5" s="5"/>
      <c r="AI5" s="5"/>
      <c r="AJ5" s="5"/>
      <c r="AK5" s="5"/>
      <c r="AL5" s="5"/>
      <c r="AM5" s="46"/>
      <c r="BB5" s="47"/>
      <c r="BC5" s="5"/>
      <c r="BD5" s="5"/>
      <c r="BE5" s="5"/>
      <c r="BF5" s="5"/>
      <c r="BG5" s="5"/>
      <c r="BH5" s="5"/>
      <c r="BI5" s="5"/>
      <c r="BJ5" s="5"/>
      <c r="BK5" s="135"/>
      <c r="BL5" s="5"/>
      <c r="BM5" s="46"/>
      <c r="CB5" s="47"/>
      <c r="CC5" s="5"/>
      <c r="CD5" s="5"/>
      <c r="CE5" s="5"/>
      <c r="CF5" s="5"/>
      <c r="CG5" s="5"/>
      <c r="CH5" s="5"/>
      <c r="CI5" s="5"/>
      <c r="CJ5" s="5"/>
      <c r="CK5" s="5"/>
      <c r="CL5" s="5"/>
      <c r="CM5" s="46"/>
      <c r="CP5" s="1">
        <f t="shared" si="0"/>
        <v>44075</v>
      </c>
      <c r="CQ5">
        <v>30</v>
      </c>
    </row>
    <row r="6" spans="2:95" ht="18.5" x14ac:dyDescent="0.45">
      <c r="B6" s="47"/>
      <c r="C6" s="275" t="s">
        <v>82</v>
      </c>
      <c r="D6" s="158">
        <f>C2</f>
        <v>44013</v>
      </c>
      <c r="E6" s="112" t="s">
        <v>66</v>
      </c>
      <c r="F6" s="5"/>
      <c r="G6" s="5"/>
      <c r="H6" s="5"/>
      <c r="I6" s="5"/>
      <c r="J6" s="5"/>
      <c r="K6" s="5"/>
      <c r="L6" s="5"/>
      <c r="M6" s="46"/>
      <c r="AB6" s="47"/>
      <c r="AC6" s="275" t="s">
        <v>82</v>
      </c>
      <c r="AD6" s="158">
        <f>AC2</f>
        <v>44013</v>
      </c>
      <c r="AE6" s="112" t="s">
        <v>71</v>
      </c>
      <c r="AF6" s="5"/>
      <c r="AG6" s="5"/>
      <c r="AH6" s="5"/>
      <c r="AI6" s="5"/>
      <c r="AJ6" s="5"/>
      <c r="AK6" s="5"/>
      <c r="AL6" s="5"/>
      <c r="AM6" s="46"/>
      <c r="BB6" s="47"/>
      <c r="BC6" s="275" t="s">
        <v>82</v>
      </c>
      <c r="BD6" s="158">
        <f>BC2</f>
        <v>44013</v>
      </c>
      <c r="BE6" s="112" t="s">
        <v>75</v>
      </c>
      <c r="BF6" s="5"/>
      <c r="BG6" s="5"/>
      <c r="BH6" s="5"/>
      <c r="BI6" s="5"/>
      <c r="BJ6" s="5"/>
      <c r="BK6" s="135"/>
      <c r="BL6" s="5"/>
      <c r="BM6" s="46"/>
      <c r="CB6" s="47"/>
      <c r="CC6" s="275" t="s">
        <v>82</v>
      </c>
      <c r="CD6" s="158">
        <f>CC2</f>
        <v>44013</v>
      </c>
      <c r="CE6" s="112" t="s">
        <v>75</v>
      </c>
      <c r="CF6" s="5"/>
      <c r="CG6" s="5"/>
      <c r="CH6" s="5"/>
      <c r="CI6" s="5"/>
      <c r="CJ6" s="5"/>
      <c r="CK6" s="5"/>
      <c r="CL6" s="5"/>
      <c r="CM6" s="46"/>
      <c r="CP6" s="1">
        <f t="shared" si="0"/>
        <v>44105</v>
      </c>
      <c r="CQ6">
        <v>31</v>
      </c>
    </row>
    <row r="7" spans="2:95" ht="30" customHeight="1" x14ac:dyDescent="0.35">
      <c r="B7" s="140" t="s">
        <v>224</v>
      </c>
      <c r="D7" s="14" t="s">
        <v>18</v>
      </c>
      <c r="E7" s="14" t="s">
        <v>19</v>
      </c>
      <c r="F7" s="14" t="s">
        <v>20</v>
      </c>
      <c r="G7" s="14" t="s">
        <v>21</v>
      </c>
      <c r="H7" s="14" t="s">
        <v>22</v>
      </c>
      <c r="I7" s="14" t="s">
        <v>23</v>
      </c>
      <c r="J7" s="14" t="s">
        <v>24</v>
      </c>
      <c r="K7" s="5"/>
      <c r="L7" s="5"/>
      <c r="M7" s="301" t="str">
        <f>E6</f>
        <v>Week 1</v>
      </c>
      <c r="AB7" s="140" t="s">
        <v>224</v>
      </c>
      <c r="AD7" s="14" t="s">
        <v>18</v>
      </c>
      <c r="AE7" s="14" t="s">
        <v>19</v>
      </c>
      <c r="AF7" s="14" t="s">
        <v>20</v>
      </c>
      <c r="AG7" s="14" t="s">
        <v>21</v>
      </c>
      <c r="AH7" s="14" t="s">
        <v>22</v>
      </c>
      <c r="AI7" s="14" t="s">
        <v>23</v>
      </c>
      <c r="AJ7" s="14" t="s">
        <v>24</v>
      </c>
      <c r="AK7" s="5"/>
      <c r="AL7" s="5"/>
      <c r="AM7" s="301" t="str">
        <f>AE6</f>
        <v>Week 2</v>
      </c>
      <c r="BB7" s="140" t="s">
        <v>224</v>
      </c>
      <c r="BD7" s="14" t="s">
        <v>18</v>
      </c>
      <c r="BE7" s="14" t="s">
        <v>19</v>
      </c>
      <c r="BF7" s="14" t="s">
        <v>20</v>
      </c>
      <c r="BG7" s="14" t="s">
        <v>21</v>
      </c>
      <c r="BH7" s="14" t="s">
        <v>22</v>
      </c>
      <c r="BI7" s="14" t="s">
        <v>23</v>
      </c>
      <c r="BJ7" s="14" t="s">
        <v>24</v>
      </c>
      <c r="BK7" s="135"/>
      <c r="BL7" s="5"/>
      <c r="BM7" s="301" t="str">
        <f>BE6</f>
        <v>Week 3</v>
      </c>
      <c r="CB7" s="140" t="s">
        <v>224</v>
      </c>
      <c r="CD7" s="14" t="s">
        <v>18</v>
      </c>
      <c r="CE7" s="14" t="s">
        <v>19</v>
      </c>
      <c r="CF7" s="14" t="s">
        <v>20</v>
      </c>
      <c r="CG7" s="14" t="s">
        <v>21</v>
      </c>
      <c r="CH7" s="14" t="s">
        <v>22</v>
      </c>
      <c r="CI7" s="14" t="s">
        <v>23</v>
      </c>
      <c r="CJ7" s="14" t="s">
        <v>24</v>
      </c>
      <c r="CK7" s="5"/>
      <c r="CL7" s="5"/>
      <c r="CM7" s="301" t="str">
        <f>CE6</f>
        <v>Week 3</v>
      </c>
      <c r="CP7" s="1">
        <f t="shared" si="0"/>
        <v>44136</v>
      </c>
      <c r="CQ7">
        <v>30</v>
      </c>
    </row>
    <row r="8" spans="2:95" x14ac:dyDescent="0.35">
      <c r="B8" s="47" t="s">
        <v>225</v>
      </c>
      <c r="C8" s="16" t="s">
        <v>230</v>
      </c>
      <c r="D8" s="268"/>
      <c r="E8" s="268"/>
      <c r="F8" s="268"/>
      <c r="G8" s="268"/>
      <c r="H8" s="268"/>
      <c r="I8" s="268"/>
      <c r="J8" s="268"/>
      <c r="K8" s="5"/>
      <c r="L8" s="5">
        <f>SUM(D8:J8)</f>
        <v>0</v>
      </c>
      <c r="M8" s="46"/>
      <c r="AB8" s="47" t="s">
        <v>225</v>
      </c>
      <c r="AC8" s="16" t="s">
        <v>230</v>
      </c>
      <c r="AD8" s="268"/>
      <c r="AE8" s="268"/>
      <c r="AF8" s="268"/>
      <c r="AG8" s="268"/>
      <c r="AH8" s="268"/>
      <c r="AI8" s="268"/>
      <c r="AJ8" s="268"/>
      <c r="AK8" s="5"/>
      <c r="AL8" s="5">
        <f>SUM(AD8:AJ8)</f>
        <v>0</v>
      </c>
      <c r="AM8" s="46"/>
      <c r="BB8" s="47" t="s">
        <v>225</v>
      </c>
      <c r="BC8" s="16" t="s">
        <v>230</v>
      </c>
      <c r="BD8" s="268"/>
      <c r="BE8" s="268"/>
      <c r="BF8" s="268"/>
      <c r="BG8" s="268"/>
      <c r="BH8" s="268"/>
      <c r="BI8" s="268"/>
      <c r="BJ8" s="268"/>
      <c r="BK8" s="135"/>
      <c r="BL8" s="5">
        <f>SUM(BD8:BJ8)</f>
        <v>0</v>
      </c>
      <c r="BM8" s="46"/>
      <c r="CB8" s="47" t="s">
        <v>225</v>
      </c>
      <c r="CC8" s="16" t="s">
        <v>230</v>
      </c>
      <c r="CD8" s="268"/>
      <c r="CE8" s="268"/>
      <c r="CF8" s="268"/>
      <c r="CG8" s="268"/>
      <c r="CH8" s="268"/>
      <c r="CI8" s="268"/>
      <c r="CJ8" s="268"/>
      <c r="CK8" s="5"/>
      <c r="CL8" s="5">
        <f>SUM(CD8:CJ8)</f>
        <v>0</v>
      </c>
      <c r="CM8" s="46"/>
      <c r="CP8" s="1">
        <f t="shared" si="0"/>
        <v>44166</v>
      </c>
      <c r="CQ8">
        <v>31</v>
      </c>
    </row>
    <row r="9" spans="2:95" x14ac:dyDescent="0.35">
      <c r="B9" s="82" t="s">
        <v>226</v>
      </c>
      <c r="C9" s="5"/>
      <c r="D9" s="268"/>
      <c r="E9" s="268"/>
      <c r="F9" s="268"/>
      <c r="G9" s="268"/>
      <c r="H9" s="268"/>
      <c r="I9" s="268"/>
      <c r="J9" s="268"/>
      <c r="K9" s="5"/>
      <c r="L9" s="5">
        <f>SUM(D9:J9)</f>
        <v>0</v>
      </c>
      <c r="M9" s="46"/>
      <c r="AB9" s="82" t="s">
        <v>226</v>
      </c>
      <c r="AC9" s="5"/>
      <c r="AD9" s="141">
        <v>20</v>
      </c>
      <c r="AE9" s="141">
        <v>30</v>
      </c>
      <c r="AF9" s="141">
        <v>30</v>
      </c>
      <c r="AG9" s="141">
        <v>45</v>
      </c>
      <c r="AH9" s="141">
        <v>55</v>
      </c>
      <c r="AI9" s="141">
        <v>75</v>
      </c>
      <c r="AJ9" s="141">
        <v>75</v>
      </c>
      <c r="AK9" s="5"/>
      <c r="AL9" s="5">
        <f>SUM(AD9:AJ9)</f>
        <v>330</v>
      </c>
      <c r="AM9" s="46"/>
      <c r="BB9" s="82" t="s">
        <v>226</v>
      </c>
      <c r="BC9" s="5"/>
      <c r="BD9" s="141"/>
      <c r="BE9" s="141"/>
      <c r="BF9" s="141"/>
      <c r="BG9" s="141"/>
      <c r="BH9" s="141"/>
      <c r="BI9" s="141"/>
      <c r="BJ9" s="141"/>
      <c r="BK9" s="135"/>
      <c r="BL9" s="5">
        <f>SUM(BD9:BJ9)</f>
        <v>0</v>
      </c>
      <c r="BM9" s="46"/>
      <c r="CB9" s="82" t="s">
        <v>226</v>
      </c>
      <c r="CC9" s="5"/>
      <c r="CD9" s="141"/>
      <c r="CE9" s="141"/>
      <c r="CF9" s="141"/>
      <c r="CG9" s="141"/>
      <c r="CH9" s="141"/>
      <c r="CI9" s="141"/>
      <c r="CJ9" s="141"/>
      <c r="CK9" s="5"/>
      <c r="CL9" s="5">
        <f>SUM(CD9:CJ9)</f>
        <v>0</v>
      </c>
      <c r="CM9" s="46"/>
      <c r="CP9" s="1">
        <f t="shared" si="0"/>
        <v>44197</v>
      </c>
      <c r="CQ9">
        <v>31</v>
      </c>
    </row>
    <row r="10" spans="2:95" x14ac:dyDescent="0.35">
      <c r="B10" s="47" t="s">
        <v>227</v>
      </c>
      <c r="C10" s="5"/>
      <c r="D10" s="268"/>
      <c r="E10" s="268"/>
      <c r="F10" s="268"/>
      <c r="G10" s="268"/>
      <c r="H10" s="268"/>
      <c r="I10" s="268"/>
      <c r="J10" s="268"/>
      <c r="K10" s="5"/>
      <c r="L10" s="5">
        <f>SUM(D10:J10)</f>
        <v>0</v>
      </c>
      <c r="M10" s="46"/>
      <c r="AB10" s="47" t="s">
        <v>227</v>
      </c>
      <c r="AC10" s="5"/>
      <c r="AD10" s="142">
        <v>20</v>
      </c>
      <c r="AE10" s="142">
        <v>20</v>
      </c>
      <c r="AF10" s="142">
        <v>25</v>
      </c>
      <c r="AG10" s="142">
        <v>30</v>
      </c>
      <c r="AH10" s="142">
        <v>35</v>
      </c>
      <c r="AI10" s="142">
        <v>30</v>
      </c>
      <c r="AJ10" s="142">
        <v>25</v>
      </c>
      <c r="AK10" s="5"/>
      <c r="AL10" s="5">
        <f>SUM(AD10:AJ10)</f>
        <v>185</v>
      </c>
      <c r="AM10" s="46"/>
      <c r="BB10" s="47" t="s">
        <v>227</v>
      </c>
      <c r="BC10" s="5"/>
      <c r="BD10" s="142"/>
      <c r="BE10" s="142"/>
      <c r="BF10" s="142"/>
      <c r="BG10" s="142"/>
      <c r="BH10" s="142"/>
      <c r="BI10" s="142"/>
      <c r="BJ10" s="142"/>
      <c r="BK10" s="135"/>
      <c r="BL10" s="5">
        <f>SUM(BD10:BJ10)</f>
        <v>0</v>
      </c>
      <c r="BM10" s="46"/>
      <c r="CB10" s="47" t="s">
        <v>227</v>
      </c>
      <c r="CC10" s="5"/>
      <c r="CD10" s="142"/>
      <c r="CE10" s="142"/>
      <c r="CF10" s="142"/>
      <c r="CG10" s="142"/>
      <c r="CH10" s="142"/>
      <c r="CI10" s="142"/>
      <c r="CJ10" s="142"/>
      <c r="CK10" s="5"/>
      <c r="CL10" s="5">
        <f>SUM(CD10:CJ10)</f>
        <v>0</v>
      </c>
      <c r="CM10" s="46"/>
      <c r="CP10" s="1">
        <f t="shared" si="0"/>
        <v>44228</v>
      </c>
      <c r="CQ10">
        <v>28</v>
      </c>
    </row>
    <row r="11" spans="2:95" x14ac:dyDescent="0.35">
      <c r="B11" s="47" t="s">
        <v>243</v>
      </c>
      <c r="C11" s="5"/>
      <c r="D11" s="268"/>
      <c r="E11" s="268"/>
      <c r="F11" s="268"/>
      <c r="G11" s="268"/>
      <c r="H11" s="268"/>
      <c r="I11" s="268"/>
      <c r="J11" s="268"/>
      <c r="K11" s="5"/>
      <c r="L11" s="5">
        <f t="shared" ref="L11:L12" si="1">SUM(D11:J11)</f>
        <v>0</v>
      </c>
      <c r="M11" s="46"/>
      <c r="AB11" s="47" t="s">
        <v>243</v>
      </c>
      <c r="AC11" s="5"/>
      <c r="AD11" s="142">
        <v>50</v>
      </c>
      <c r="AE11" s="142">
        <v>50</v>
      </c>
      <c r="AF11" s="142">
        <v>60</v>
      </c>
      <c r="AG11" s="142">
        <v>70</v>
      </c>
      <c r="AH11" s="142">
        <v>75</v>
      </c>
      <c r="AI11" s="142">
        <v>45</v>
      </c>
      <c r="AJ11" s="142">
        <v>40</v>
      </c>
      <c r="AK11" s="5"/>
      <c r="AL11" s="5">
        <f t="shared" ref="AL11:AL12" si="2">SUM(AD11:AJ11)</f>
        <v>390</v>
      </c>
      <c r="AM11" s="46"/>
      <c r="BB11" s="47" t="s">
        <v>243</v>
      </c>
      <c r="BC11" s="5"/>
      <c r="BD11" s="142"/>
      <c r="BE11" s="142"/>
      <c r="BF11" s="142"/>
      <c r="BG11" s="142"/>
      <c r="BH11" s="142"/>
      <c r="BI11" s="142"/>
      <c r="BJ11" s="142"/>
      <c r="BK11" s="5"/>
      <c r="BL11" s="5">
        <f t="shared" ref="BL11:BL12" si="3">SUM(BD11:BJ11)</f>
        <v>0</v>
      </c>
      <c r="BM11" s="46"/>
      <c r="CB11" s="47" t="s">
        <v>243</v>
      </c>
      <c r="CC11" s="5"/>
      <c r="CD11" s="142"/>
      <c r="CE11" s="142"/>
      <c r="CF11" s="142"/>
      <c r="CG11" s="142"/>
      <c r="CH11" s="142"/>
      <c r="CI11" s="142"/>
      <c r="CJ11" s="142"/>
      <c r="CK11" s="5"/>
      <c r="CL11" s="5">
        <f t="shared" ref="CL11:CL12" si="4">SUM(CD11:CJ11)</f>
        <v>0</v>
      </c>
      <c r="CM11" s="46"/>
      <c r="CP11" s="1">
        <f t="shared" si="0"/>
        <v>44256</v>
      </c>
      <c r="CQ11">
        <v>31</v>
      </c>
    </row>
    <row r="12" spans="2:95" x14ac:dyDescent="0.35">
      <c r="B12" s="148" t="s">
        <v>194</v>
      </c>
      <c r="C12" s="5" t="s">
        <v>28</v>
      </c>
      <c r="D12" s="142"/>
      <c r="E12" s="142"/>
      <c r="F12" s="142"/>
      <c r="G12" s="142"/>
      <c r="H12" s="142"/>
      <c r="I12" s="142"/>
      <c r="J12" s="142"/>
      <c r="K12" s="5"/>
      <c r="L12" s="5">
        <f t="shared" si="1"/>
        <v>0</v>
      </c>
      <c r="M12" s="46"/>
      <c r="AB12" s="148" t="str">
        <f>B12</f>
        <v xml:space="preserve">Other </v>
      </c>
      <c r="AC12" s="5" t="s">
        <v>28</v>
      </c>
      <c r="AD12" s="142"/>
      <c r="AE12" s="142"/>
      <c r="AF12" s="142"/>
      <c r="AG12" s="142"/>
      <c r="AH12" s="142"/>
      <c r="AI12" s="142"/>
      <c r="AJ12" s="142"/>
      <c r="AK12" s="5"/>
      <c r="AL12" s="5">
        <f t="shared" si="2"/>
        <v>0</v>
      </c>
      <c r="AM12" s="46"/>
      <c r="BB12" s="148" t="str">
        <f>AB12</f>
        <v xml:space="preserve">Other </v>
      </c>
      <c r="BC12" s="5" t="s">
        <v>28</v>
      </c>
      <c r="BD12" s="142"/>
      <c r="BE12" s="142"/>
      <c r="BF12" s="142"/>
      <c r="BG12" s="142"/>
      <c r="BH12" s="142"/>
      <c r="BI12" s="142"/>
      <c r="BJ12" s="142"/>
      <c r="BK12" s="5"/>
      <c r="BL12" s="5">
        <f t="shared" si="3"/>
        <v>0</v>
      </c>
      <c r="BM12" s="46"/>
      <c r="CB12" s="148" t="str">
        <f>BB12</f>
        <v xml:space="preserve">Other </v>
      </c>
      <c r="CC12" s="5" t="s">
        <v>28</v>
      </c>
      <c r="CD12" s="142"/>
      <c r="CE12" s="142"/>
      <c r="CF12" s="142"/>
      <c r="CG12" s="142"/>
      <c r="CH12" s="142"/>
      <c r="CI12" s="142"/>
      <c r="CJ12" s="142"/>
      <c r="CK12" s="5"/>
      <c r="CL12" s="5">
        <f t="shared" si="4"/>
        <v>0</v>
      </c>
      <c r="CM12" s="46"/>
      <c r="CP12" s="1">
        <f t="shared" si="0"/>
        <v>44287</v>
      </c>
      <c r="CQ12">
        <v>30</v>
      </c>
    </row>
    <row r="13" spans="2:95" x14ac:dyDescent="0.35">
      <c r="B13" s="47"/>
      <c r="C13" s="5"/>
      <c r="D13" s="13"/>
      <c r="E13" s="13"/>
      <c r="F13" s="13"/>
      <c r="G13" s="13"/>
      <c r="H13" s="13"/>
      <c r="I13" s="13"/>
      <c r="J13" s="13"/>
      <c r="K13" s="5"/>
      <c r="L13" s="5"/>
      <c r="M13" s="46"/>
      <c r="AB13" s="47"/>
      <c r="AC13" s="5"/>
      <c r="AD13" s="13"/>
      <c r="AE13" s="13"/>
      <c r="AF13" s="13"/>
      <c r="AG13" s="13"/>
      <c r="AH13" s="13"/>
      <c r="AI13" s="13"/>
      <c r="AJ13" s="13"/>
      <c r="AK13" s="5"/>
      <c r="AL13" s="5"/>
      <c r="AM13" s="46"/>
      <c r="BB13" s="47"/>
      <c r="BC13" s="5"/>
      <c r="BD13" s="13"/>
      <c r="BE13" s="13"/>
      <c r="BF13" s="13"/>
      <c r="BG13" s="13"/>
      <c r="BH13" s="13"/>
      <c r="BI13" s="13"/>
      <c r="BJ13" s="13"/>
      <c r="BK13" s="5"/>
      <c r="BL13" s="5"/>
      <c r="BM13" s="46"/>
      <c r="CB13" s="47"/>
      <c r="CC13" s="5"/>
      <c r="CD13" s="13"/>
      <c r="CE13" s="13"/>
      <c r="CF13" s="13"/>
      <c r="CG13" s="13"/>
      <c r="CH13" s="13"/>
      <c r="CI13" s="13"/>
      <c r="CJ13" s="13"/>
      <c r="CK13" s="5"/>
      <c r="CL13" s="5"/>
      <c r="CM13" s="46"/>
      <c r="CP13" s="1">
        <f t="shared" si="0"/>
        <v>44317</v>
      </c>
      <c r="CQ13">
        <v>31</v>
      </c>
    </row>
    <row r="14" spans="2:95" x14ac:dyDescent="0.35">
      <c r="B14" s="140" t="s">
        <v>231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46"/>
      <c r="AB14" s="140" t="s">
        <v>231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46"/>
      <c r="BB14" s="140" t="s">
        <v>231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46"/>
      <c r="CB14" s="140" t="s">
        <v>231</v>
      </c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46"/>
      <c r="CP14" s="1">
        <f t="shared" si="0"/>
        <v>44348</v>
      </c>
      <c r="CQ14">
        <v>30</v>
      </c>
    </row>
    <row r="15" spans="2:95" x14ac:dyDescent="0.35">
      <c r="B15" s="47" t="s">
        <v>249</v>
      </c>
      <c r="C15" s="5"/>
      <c r="D15" s="143"/>
      <c r="E15" s="143">
        <f t="shared" ref="E15:E21" si="5">D15</f>
        <v>0</v>
      </c>
      <c r="F15" s="143">
        <f t="shared" ref="F15:F17" si="6">E15</f>
        <v>0</v>
      </c>
      <c r="G15" s="143">
        <f t="shared" ref="G15:G17" si="7">F15</f>
        <v>0</v>
      </c>
      <c r="H15" s="143">
        <f t="shared" ref="H15:H17" si="8">G15</f>
        <v>0</v>
      </c>
      <c r="I15" s="143">
        <f t="shared" ref="I15:I17" si="9">H15</f>
        <v>0</v>
      </c>
      <c r="J15" s="143">
        <f t="shared" ref="J15:J17" si="10">I15</f>
        <v>0</v>
      </c>
      <c r="K15" s="5"/>
      <c r="L15" s="5"/>
      <c r="M15" s="46"/>
      <c r="AB15" s="47" t="s">
        <v>249</v>
      </c>
      <c r="AC15" s="5"/>
      <c r="AD15" s="143">
        <f>J15</f>
        <v>0</v>
      </c>
      <c r="AE15" s="143">
        <f>AD15</f>
        <v>0</v>
      </c>
      <c r="AF15" s="143">
        <f t="shared" ref="AF15:AJ15" si="11">AE15</f>
        <v>0</v>
      </c>
      <c r="AG15" s="143">
        <f t="shared" si="11"/>
        <v>0</v>
      </c>
      <c r="AH15" s="143">
        <f t="shared" si="11"/>
        <v>0</v>
      </c>
      <c r="AI15" s="143">
        <f t="shared" si="11"/>
        <v>0</v>
      </c>
      <c r="AJ15" s="143">
        <f t="shared" si="11"/>
        <v>0</v>
      </c>
      <c r="AK15" s="5"/>
      <c r="AL15" s="5"/>
      <c r="AM15" s="46"/>
      <c r="BB15" s="47" t="s">
        <v>249</v>
      </c>
      <c r="BC15" s="5"/>
      <c r="BD15" s="143">
        <f>AJ15</f>
        <v>0</v>
      </c>
      <c r="BE15" s="143">
        <f>BD15</f>
        <v>0</v>
      </c>
      <c r="BF15" s="143">
        <f t="shared" ref="BF15:BJ15" si="12">BE15</f>
        <v>0</v>
      </c>
      <c r="BG15" s="143">
        <f t="shared" si="12"/>
        <v>0</v>
      </c>
      <c r="BH15" s="143">
        <f t="shared" si="12"/>
        <v>0</v>
      </c>
      <c r="BI15" s="143">
        <f t="shared" si="12"/>
        <v>0</v>
      </c>
      <c r="BJ15" s="143">
        <f t="shared" si="12"/>
        <v>0</v>
      </c>
      <c r="BK15" s="5"/>
      <c r="BL15" s="5"/>
      <c r="BM15" s="46"/>
      <c r="CB15" s="47" t="s">
        <v>249</v>
      </c>
      <c r="CC15" s="5"/>
      <c r="CD15" s="143">
        <f>BJ15</f>
        <v>0</v>
      </c>
      <c r="CE15" s="143">
        <f>CD15</f>
        <v>0</v>
      </c>
      <c r="CF15" s="143">
        <f t="shared" ref="CF15:CJ15" si="13">CE15</f>
        <v>0</v>
      </c>
      <c r="CG15" s="143">
        <f t="shared" si="13"/>
        <v>0</v>
      </c>
      <c r="CH15" s="143">
        <f t="shared" si="13"/>
        <v>0</v>
      </c>
      <c r="CI15" s="143">
        <f t="shared" si="13"/>
        <v>0</v>
      </c>
      <c r="CJ15" s="143">
        <f t="shared" si="13"/>
        <v>0</v>
      </c>
      <c r="CK15" s="5"/>
      <c r="CL15" s="5"/>
      <c r="CM15" s="46"/>
      <c r="CP15" s="1">
        <f t="shared" si="0"/>
        <v>44378</v>
      </c>
      <c r="CQ15">
        <v>31</v>
      </c>
    </row>
    <row r="16" spans="2:95" x14ac:dyDescent="0.35">
      <c r="B16" s="47" t="s">
        <v>232</v>
      </c>
      <c r="C16" s="5" t="s">
        <v>228</v>
      </c>
      <c r="D16" s="143"/>
      <c r="E16" s="143">
        <f t="shared" si="5"/>
        <v>0</v>
      </c>
      <c r="F16" s="143">
        <f t="shared" si="6"/>
        <v>0</v>
      </c>
      <c r="G16" s="143">
        <f t="shared" si="7"/>
        <v>0</v>
      </c>
      <c r="H16" s="143">
        <f t="shared" si="8"/>
        <v>0</v>
      </c>
      <c r="I16" s="143">
        <f t="shared" si="9"/>
        <v>0</v>
      </c>
      <c r="J16" s="143">
        <f t="shared" si="10"/>
        <v>0</v>
      </c>
      <c r="K16" s="5"/>
      <c r="L16" s="5"/>
      <c r="M16" s="46"/>
      <c r="AB16" s="47" t="s">
        <v>232</v>
      </c>
      <c r="AC16" s="5" t="s">
        <v>228</v>
      </c>
      <c r="AD16" s="143">
        <f t="shared" ref="AD16:AD21" si="14">J16</f>
        <v>0</v>
      </c>
      <c r="AE16" s="143">
        <f t="shared" ref="AE16:AJ21" si="15">AD16</f>
        <v>0</v>
      </c>
      <c r="AF16" s="143">
        <f t="shared" si="15"/>
        <v>0</v>
      </c>
      <c r="AG16" s="143">
        <f t="shared" si="15"/>
        <v>0</v>
      </c>
      <c r="AH16" s="143">
        <f t="shared" si="15"/>
        <v>0</v>
      </c>
      <c r="AI16" s="143">
        <f t="shared" si="15"/>
        <v>0</v>
      </c>
      <c r="AJ16" s="143">
        <f t="shared" si="15"/>
        <v>0</v>
      </c>
      <c r="AK16" s="5"/>
      <c r="AL16" s="5"/>
      <c r="AM16" s="46"/>
      <c r="BB16" s="47" t="s">
        <v>232</v>
      </c>
      <c r="BC16" s="5" t="s">
        <v>228</v>
      </c>
      <c r="BD16" s="143">
        <f t="shared" ref="BD16:BD21" si="16">AJ16</f>
        <v>0</v>
      </c>
      <c r="BE16" s="143">
        <f t="shared" ref="BE16:BJ16" si="17">BD16</f>
        <v>0</v>
      </c>
      <c r="BF16" s="143">
        <f t="shared" si="17"/>
        <v>0</v>
      </c>
      <c r="BG16" s="143">
        <f t="shared" si="17"/>
        <v>0</v>
      </c>
      <c r="BH16" s="143">
        <f t="shared" si="17"/>
        <v>0</v>
      </c>
      <c r="BI16" s="143">
        <f t="shared" si="17"/>
        <v>0</v>
      </c>
      <c r="BJ16" s="143">
        <f t="shared" si="17"/>
        <v>0</v>
      </c>
      <c r="BK16" s="5"/>
      <c r="BL16" s="5"/>
      <c r="BM16" s="46"/>
      <c r="CB16" s="47" t="s">
        <v>232</v>
      </c>
      <c r="CC16" s="5" t="s">
        <v>228</v>
      </c>
      <c r="CD16" s="143">
        <f t="shared" ref="CD16:CD21" si="18">BJ16</f>
        <v>0</v>
      </c>
      <c r="CE16" s="143">
        <f t="shared" ref="CE16:CJ16" si="19">CD16</f>
        <v>0</v>
      </c>
      <c r="CF16" s="143">
        <f t="shared" si="19"/>
        <v>0</v>
      </c>
      <c r="CG16" s="143">
        <f t="shared" si="19"/>
        <v>0</v>
      </c>
      <c r="CH16" s="143">
        <f t="shared" si="19"/>
        <v>0</v>
      </c>
      <c r="CI16" s="143">
        <f t="shared" si="19"/>
        <v>0</v>
      </c>
      <c r="CJ16" s="143">
        <f t="shared" si="19"/>
        <v>0</v>
      </c>
      <c r="CK16" s="5"/>
      <c r="CL16" s="5"/>
      <c r="CM16" s="46"/>
      <c r="CP16" s="1">
        <f t="shared" si="0"/>
        <v>44409</v>
      </c>
      <c r="CQ16">
        <v>31</v>
      </c>
    </row>
    <row r="17" spans="2:95" x14ac:dyDescent="0.35">
      <c r="B17" s="47" t="s">
        <v>233</v>
      </c>
      <c r="C17" s="5" t="str">
        <f>C16</f>
        <v>sit-in</v>
      </c>
      <c r="D17" s="143"/>
      <c r="E17" s="143">
        <f t="shared" si="5"/>
        <v>0</v>
      </c>
      <c r="F17" s="143">
        <f t="shared" si="6"/>
        <v>0</v>
      </c>
      <c r="G17" s="143">
        <f t="shared" si="7"/>
        <v>0</v>
      </c>
      <c r="H17" s="143">
        <f t="shared" si="8"/>
        <v>0</v>
      </c>
      <c r="I17" s="143">
        <f t="shared" si="9"/>
        <v>0</v>
      </c>
      <c r="J17" s="143">
        <f t="shared" si="10"/>
        <v>0</v>
      </c>
      <c r="K17" s="5"/>
      <c r="L17" s="5"/>
      <c r="M17" s="46"/>
      <c r="AB17" s="47" t="s">
        <v>233</v>
      </c>
      <c r="AC17" s="5" t="str">
        <f>AC16</f>
        <v>sit-in</v>
      </c>
      <c r="AD17" s="143">
        <f t="shared" si="14"/>
        <v>0</v>
      </c>
      <c r="AE17" s="143">
        <f t="shared" si="15"/>
        <v>0</v>
      </c>
      <c r="AF17" s="143">
        <f t="shared" si="15"/>
        <v>0</v>
      </c>
      <c r="AG17" s="143">
        <f t="shared" si="15"/>
        <v>0</v>
      </c>
      <c r="AH17" s="143">
        <f t="shared" si="15"/>
        <v>0</v>
      </c>
      <c r="AI17" s="143">
        <f t="shared" si="15"/>
        <v>0</v>
      </c>
      <c r="AJ17" s="143">
        <f t="shared" si="15"/>
        <v>0</v>
      </c>
      <c r="AK17" s="5"/>
      <c r="AL17" s="5"/>
      <c r="AM17" s="46"/>
      <c r="BB17" s="47" t="s">
        <v>233</v>
      </c>
      <c r="BC17" s="5" t="str">
        <f>BC16</f>
        <v>sit-in</v>
      </c>
      <c r="BD17" s="143">
        <f t="shared" si="16"/>
        <v>0</v>
      </c>
      <c r="BE17" s="143">
        <f t="shared" ref="BE17:BJ17" si="20">BD17</f>
        <v>0</v>
      </c>
      <c r="BF17" s="143">
        <f t="shared" si="20"/>
        <v>0</v>
      </c>
      <c r="BG17" s="143">
        <f t="shared" si="20"/>
        <v>0</v>
      </c>
      <c r="BH17" s="143">
        <f t="shared" si="20"/>
        <v>0</v>
      </c>
      <c r="BI17" s="143">
        <f t="shared" si="20"/>
        <v>0</v>
      </c>
      <c r="BJ17" s="143">
        <f t="shared" si="20"/>
        <v>0</v>
      </c>
      <c r="BK17" s="5"/>
      <c r="BL17" s="5"/>
      <c r="BM17" s="46"/>
      <c r="CB17" s="47" t="s">
        <v>233</v>
      </c>
      <c r="CC17" s="5" t="str">
        <f>CC16</f>
        <v>sit-in</v>
      </c>
      <c r="CD17" s="143">
        <f t="shared" si="18"/>
        <v>0</v>
      </c>
      <c r="CE17" s="143">
        <f t="shared" ref="CE17:CJ17" si="21">CD17</f>
        <v>0</v>
      </c>
      <c r="CF17" s="143">
        <f t="shared" si="21"/>
        <v>0</v>
      </c>
      <c r="CG17" s="143">
        <f t="shared" si="21"/>
        <v>0</v>
      </c>
      <c r="CH17" s="143">
        <f t="shared" si="21"/>
        <v>0</v>
      </c>
      <c r="CI17" s="143">
        <f t="shared" si="21"/>
        <v>0</v>
      </c>
      <c r="CJ17" s="143">
        <f t="shared" si="21"/>
        <v>0</v>
      </c>
      <c r="CK17" s="5"/>
      <c r="CL17" s="5"/>
      <c r="CM17" s="46"/>
      <c r="CP17" s="1">
        <f t="shared" si="0"/>
        <v>44440</v>
      </c>
      <c r="CQ17">
        <v>30</v>
      </c>
    </row>
    <row r="18" spans="2:95" x14ac:dyDescent="0.35">
      <c r="B18" s="47" t="s">
        <v>234</v>
      </c>
      <c r="C18" s="5"/>
      <c r="D18" s="143"/>
      <c r="E18" s="143">
        <f t="shared" si="5"/>
        <v>0</v>
      </c>
      <c r="F18" s="143">
        <f t="shared" ref="F18:F21" si="22">E18</f>
        <v>0</v>
      </c>
      <c r="G18" s="143">
        <f t="shared" ref="G18:G21" si="23">F18</f>
        <v>0</v>
      </c>
      <c r="H18" s="143">
        <f t="shared" ref="H18:H21" si="24">G18</f>
        <v>0</v>
      </c>
      <c r="I18" s="143">
        <f t="shared" ref="I18:I21" si="25">H18</f>
        <v>0</v>
      </c>
      <c r="J18" s="143">
        <f t="shared" ref="J18:J21" si="26">I18</f>
        <v>0</v>
      </c>
      <c r="K18" s="5"/>
      <c r="L18" s="5"/>
      <c r="M18" s="46"/>
      <c r="AB18" s="47" t="s">
        <v>234</v>
      </c>
      <c r="AC18" s="5"/>
      <c r="AD18" s="143">
        <f t="shared" si="14"/>
        <v>0</v>
      </c>
      <c r="AE18" s="143">
        <f t="shared" si="15"/>
        <v>0</v>
      </c>
      <c r="AF18" s="143">
        <f t="shared" si="15"/>
        <v>0</v>
      </c>
      <c r="AG18" s="143">
        <f t="shared" si="15"/>
        <v>0</v>
      </c>
      <c r="AH18" s="143">
        <f t="shared" si="15"/>
        <v>0</v>
      </c>
      <c r="AI18" s="143">
        <f t="shared" si="15"/>
        <v>0</v>
      </c>
      <c r="AJ18" s="143">
        <f t="shared" si="15"/>
        <v>0</v>
      </c>
      <c r="AK18" s="5"/>
      <c r="AL18" s="5"/>
      <c r="AM18" s="46"/>
      <c r="BB18" s="47" t="s">
        <v>234</v>
      </c>
      <c r="BC18" s="5"/>
      <c r="BD18" s="143">
        <f t="shared" si="16"/>
        <v>0</v>
      </c>
      <c r="BE18" s="143">
        <f t="shared" ref="BE18:BJ18" si="27">BD18</f>
        <v>0</v>
      </c>
      <c r="BF18" s="143">
        <f t="shared" si="27"/>
        <v>0</v>
      </c>
      <c r="BG18" s="143">
        <f t="shared" si="27"/>
        <v>0</v>
      </c>
      <c r="BH18" s="143">
        <f t="shared" si="27"/>
        <v>0</v>
      </c>
      <c r="BI18" s="143">
        <f t="shared" si="27"/>
        <v>0</v>
      </c>
      <c r="BJ18" s="143">
        <f t="shared" si="27"/>
        <v>0</v>
      </c>
      <c r="BK18" s="5"/>
      <c r="BL18" s="5"/>
      <c r="BM18" s="46"/>
      <c r="CB18" s="47" t="s">
        <v>234</v>
      </c>
      <c r="CC18" s="5"/>
      <c r="CD18" s="143">
        <f t="shared" si="18"/>
        <v>0</v>
      </c>
      <c r="CE18" s="143">
        <f t="shared" ref="CE18:CJ18" si="28">CD18</f>
        <v>0</v>
      </c>
      <c r="CF18" s="143">
        <f t="shared" si="28"/>
        <v>0</v>
      </c>
      <c r="CG18" s="143">
        <f t="shared" si="28"/>
        <v>0</v>
      </c>
      <c r="CH18" s="143">
        <f t="shared" si="28"/>
        <v>0</v>
      </c>
      <c r="CI18" s="143">
        <f t="shared" si="28"/>
        <v>0</v>
      </c>
      <c r="CJ18" s="143">
        <f t="shared" si="28"/>
        <v>0</v>
      </c>
      <c r="CK18" s="5"/>
      <c r="CL18" s="5"/>
      <c r="CM18" s="46"/>
      <c r="CP18" s="1">
        <f t="shared" si="0"/>
        <v>44470</v>
      </c>
      <c r="CQ18">
        <v>31</v>
      </c>
    </row>
    <row r="19" spans="2:95" x14ac:dyDescent="0.35">
      <c r="B19" s="47" t="s">
        <v>235</v>
      </c>
      <c r="C19" s="5"/>
      <c r="D19" s="143"/>
      <c r="E19" s="143">
        <f t="shared" si="5"/>
        <v>0</v>
      </c>
      <c r="F19" s="143">
        <f t="shared" si="22"/>
        <v>0</v>
      </c>
      <c r="G19" s="143">
        <f t="shared" si="23"/>
        <v>0</v>
      </c>
      <c r="H19" s="143">
        <f t="shared" si="24"/>
        <v>0</v>
      </c>
      <c r="I19" s="143">
        <f t="shared" si="25"/>
        <v>0</v>
      </c>
      <c r="J19" s="143">
        <f t="shared" si="26"/>
        <v>0</v>
      </c>
      <c r="K19" s="5"/>
      <c r="L19" s="159"/>
      <c r="M19" s="46"/>
      <c r="AB19" s="47" t="s">
        <v>235</v>
      </c>
      <c r="AC19" s="5"/>
      <c r="AD19" s="143">
        <f t="shared" si="14"/>
        <v>0</v>
      </c>
      <c r="AE19" s="143">
        <f t="shared" si="15"/>
        <v>0</v>
      </c>
      <c r="AF19" s="143">
        <f t="shared" si="15"/>
        <v>0</v>
      </c>
      <c r="AG19" s="143">
        <f t="shared" si="15"/>
        <v>0</v>
      </c>
      <c r="AH19" s="143">
        <f t="shared" si="15"/>
        <v>0</v>
      </c>
      <c r="AI19" s="143">
        <f t="shared" si="15"/>
        <v>0</v>
      </c>
      <c r="AJ19" s="143">
        <f t="shared" si="15"/>
        <v>0</v>
      </c>
      <c r="AK19" s="5"/>
      <c r="AL19" s="5"/>
      <c r="AM19" s="46"/>
      <c r="BB19" s="47" t="s">
        <v>235</v>
      </c>
      <c r="BC19" s="5"/>
      <c r="BD19" s="143">
        <f t="shared" si="16"/>
        <v>0</v>
      </c>
      <c r="BE19" s="143">
        <f t="shared" ref="BE19:BJ19" si="29">BD19</f>
        <v>0</v>
      </c>
      <c r="BF19" s="143">
        <f t="shared" si="29"/>
        <v>0</v>
      </c>
      <c r="BG19" s="143">
        <f t="shared" si="29"/>
        <v>0</v>
      </c>
      <c r="BH19" s="143">
        <f t="shared" si="29"/>
        <v>0</v>
      </c>
      <c r="BI19" s="143">
        <f t="shared" si="29"/>
        <v>0</v>
      </c>
      <c r="BJ19" s="143">
        <f t="shared" si="29"/>
        <v>0</v>
      </c>
      <c r="BK19" s="5"/>
      <c r="BL19" s="5"/>
      <c r="BM19" s="46"/>
      <c r="CB19" s="47" t="s">
        <v>235</v>
      </c>
      <c r="CC19" s="5"/>
      <c r="CD19" s="143">
        <f t="shared" si="18"/>
        <v>0</v>
      </c>
      <c r="CE19" s="143">
        <f t="shared" ref="CE19:CJ19" si="30">CD19</f>
        <v>0</v>
      </c>
      <c r="CF19" s="143">
        <f t="shared" si="30"/>
        <v>0</v>
      </c>
      <c r="CG19" s="143">
        <f t="shared" si="30"/>
        <v>0</v>
      </c>
      <c r="CH19" s="143">
        <f t="shared" si="30"/>
        <v>0</v>
      </c>
      <c r="CI19" s="143">
        <f t="shared" si="30"/>
        <v>0</v>
      </c>
      <c r="CJ19" s="143">
        <f t="shared" si="30"/>
        <v>0</v>
      </c>
      <c r="CK19" s="5"/>
      <c r="CL19" s="5"/>
      <c r="CM19" s="46"/>
      <c r="CP19" s="1">
        <f t="shared" si="0"/>
        <v>44501</v>
      </c>
      <c r="CQ19">
        <v>30</v>
      </c>
    </row>
    <row r="20" spans="2:95" x14ac:dyDescent="0.35">
      <c r="B20" s="47" t="s">
        <v>236</v>
      </c>
      <c r="C20" s="5"/>
      <c r="D20" s="143"/>
      <c r="E20" s="143">
        <f t="shared" si="5"/>
        <v>0</v>
      </c>
      <c r="F20" s="143">
        <f t="shared" si="22"/>
        <v>0</v>
      </c>
      <c r="G20" s="143">
        <f t="shared" si="23"/>
        <v>0</v>
      </c>
      <c r="H20" s="143">
        <f t="shared" si="24"/>
        <v>0</v>
      </c>
      <c r="I20" s="143">
        <f t="shared" si="25"/>
        <v>0</v>
      </c>
      <c r="J20" s="143">
        <f t="shared" si="26"/>
        <v>0</v>
      </c>
      <c r="K20" s="5"/>
      <c r="L20" s="159"/>
      <c r="M20" s="46"/>
      <c r="AB20" s="47" t="s">
        <v>236</v>
      </c>
      <c r="AC20" s="5"/>
      <c r="AD20" s="143">
        <f t="shared" si="14"/>
        <v>0</v>
      </c>
      <c r="AE20" s="143">
        <f t="shared" si="15"/>
        <v>0</v>
      </c>
      <c r="AF20" s="143">
        <f t="shared" si="15"/>
        <v>0</v>
      </c>
      <c r="AG20" s="143">
        <f t="shared" si="15"/>
        <v>0</v>
      </c>
      <c r="AH20" s="143">
        <f t="shared" si="15"/>
        <v>0</v>
      </c>
      <c r="AI20" s="143">
        <f t="shared" si="15"/>
        <v>0</v>
      </c>
      <c r="AJ20" s="143">
        <f t="shared" si="15"/>
        <v>0</v>
      </c>
      <c r="AK20" s="5"/>
      <c r="AL20" s="5"/>
      <c r="AM20" s="46"/>
      <c r="BB20" s="47" t="s">
        <v>236</v>
      </c>
      <c r="BC20" s="5"/>
      <c r="BD20" s="143">
        <f t="shared" si="16"/>
        <v>0</v>
      </c>
      <c r="BE20" s="143">
        <f t="shared" ref="BE20:BJ20" si="31">BD20</f>
        <v>0</v>
      </c>
      <c r="BF20" s="143">
        <f t="shared" si="31"/>
        <v>0</v>
      </c>
      <c r="BG20" s="143">
        <f t="shared" si="31"/>
        <v>0</v>
      </c>
      <c r="BH20" s="143">
        <f t="shared" si="31"/>
        <v>0</v>
      </c>
      <c r="BI20" s="143">
        <f t="shared" si="31"/>
        <v>0</v>
      </c>
      <c r="BJ20" s="143">
        <f t="shared" si="31"/>
        <v>0</v>
      </c>
      <c r="BK20" s="5"/>
      <c r="BL20" s="5"/>
      <c r="BM20" s="46"/>
      <c r="CB20" s="47" t="s">
        <v>236</v>
      </c>
      <c r="CC20" s="5"/>
      <c r="CD20" s="143">
        <f t="shared" si="18"/>
        <v>0</v>
      </c>
      <c r="CE20" s="143">
        <f t="shared" ref="CE20:CJ20" si="32">CD20</f>
        <v>0</v>
      </c>
      <c r="CF20" s="143">
        <f t="shared" si="32"/>
        <v>0</v>
      </c>
      <c r="CG20" s="143">
        <f t="shared" si="32"/>
        <v>0</v>
      </c>
      <c r="CH20" s="143">
        <f t="shared" si="32"/>
        <v>0</v>
      </c>
      <c r="CI20" s="143">
        <f t="shared" si="32"/>
        <v>0</v>
      </c>
      <c r="CJ20" s="143">
        <f t="shared" si="32"/>
        <v>0</v>
      </c>
      <c r="CK20" s="5"/>
      <c r="CL20" s="5"/>
      <c r="CM20" s="46"/>
      <c r="CP20" s="1">
        <f t="shared" si="0"/>
        <v>44531</v>
      </c>
      <c r="CQ20">
        <v>31</v>
      </c>
    </row>
    <row r="21" spans="2:95" x14ac:dyDescent="0.35">
      <c r="B21" s="47" t="str">
        <f>B12</f>
        <v xml:space="preserve">Other </v>
      </c>
      <c r="C21" s="5"/>
      <c r="D21" s="143"/>
      <c r="E21" s="143">
        <f t="shared" si="5"/>
        <v>0</v>
      </c>
      <c r="F21" s="143">
        <f t="shared" si="22"/>
        <v>0</v>
      </c>
      <c r="G21" s="143">
        <f t="shared" si="23"/>
        <v>0</v>
      </c>
      <c r="H21" s="143">
        <f t="shared" si="24"/>
        <v>0</v>
      </c>
      <c r="I21" s="143">
        <f t="shared" si="25"/>
        <v>0</v>
      </c>
      <c r="J21" s="143">
        <f t="shared" si="26"/>
        <v>0</v>
      </c>
      <c r="K21" s="5"/>
      <c r="L21" s="159"/>
      <c r="M21" s="46"/>
      <c r="AB21" s="47" t="str">
        <f>AB12</f>
        <v xml:space="preserve">Other </v>
      </c>
      <c r="AC21" s="5"/>
      <c r="AD21" s="143">
        <f t="shared" si="14"/>
        <v>0</v>
      </c>
      <c r="AE21" s="143">
        <f t="shared" si="15"/>
        <v>0</v>
      </c>
      <c r="AF21" s="143">
        <f t="shared" si="15"/>
        <v>0</v>
      </c>
      <c r="AG21" s="143">
        <f t="shared" si="15"/>
        <v>0</v>
      </c>
      <c r="AH21" s="143">
        <f t="shared" si="15"/>
        <v>0</v>
      </c>
      <c r="AI21" s="143">
        <f t="shared" si="15"/>
        <v>0</v>
      </c>
      <c r="AJ21" s="143">
        <f t="shared" si="15"/>
        <v>0</v>
      </c>
      <c r="AK21" s="5"/>
      <c r="AL21" s="5"/>
      <c r="AM21" s="46"/>
      <c r="BB21" s="47" t="str">
        <f>BB12</f>
        <v xml:space="preserve">Other </v>
      </c>
      <c r="BC21" s="5"/>
      <c r="BD21" s="143">
        <f t="shared" si="16"/>
        <v>0</v>
      </c>
      <c r="BE21" s="143">
        <f t="shared" ref="BE21:BJ21" si="33">BD21</f>
        <v>0</v>
      </c>
      <c r="BF21" s="143">
        <f t="shared" si="33"/>
        <v>0</v>
      </c>
      <c r="BG21" s="143">
        <f t="shared" si="33"/>
        <v>0</v>
      </c>
      <c r="BH21" s="143">
        <f t="shared" si="33"/>
        <v>0</v>
      </c>
      <c r="BI21" s="143">
        <f t="shared" si="33"/>
        <v>0</v>
      </c>
      <c r="BJ21" s="143">
        <f t="shared" si="33"/>
        <v>0</v>
      </c>
      <c r="BK21" s="5"/>
      <c r="BL21" s="5"/>
      <c r="BM21" s="46"/>
      <c r="CB21" s="47" t="str">
        <f>CB12</f>
        <v xml:space="preserve">Other </v>
      </c>
      <c r="CC21" s="5"/>
      <c r="CD21" s="143">
        <f t="shared" si="18"/>
        <v>0</v>
      </c>
      <c r="CE21" s="143">
        <f t="shared" ref="CE21:CJ21" si="34">CD21</f>
        <v>0</v>
      </c>
      <c r="CF21" s="143">
        <f t="shared" si="34"/>
        <v>0</v>
      </c>
      <c r="CG21" s="143">
        <f t="shared" si="34"/>
        <v>0</v>
      </c>
      <c r="CH21" s="143">
        <f t="shared" si="34"/>
        <v>0</v>
      </c>
      <c r="CI21" s="143">
        <f t="shared" si="34"/>
        <v>0</v>
      </c>
      <c r="CJ21" s="143">
        <f t="shared" si="34"/>
        <v>0</v>
      </c>
      <c r="CK21" s="5"/>
      <c r="CL21" s="5"/>
      <c r="CM21" s="46"/>
      <c r="CP21" s="1">
        <f t="shared" si="0"/>
        <v>44562</v>
      </c>
      <c r="CQ21">
        <v>31</v>
      </c>
    </row>
    <row r="22" spans="2:95" x14ac:dyDescent="0.35">
      <c r="B22" s="47"/>
      <c r="C22" s="5"/>
      <c r="D22" s="5"/>
      <c r="E22" s="5"/>
      <c r="F22" s="5"/>
      <c r="G22" s="5"/>
      <c r="H22" s="5"/>
      <c r="I22" s="5"/>
      <c r="J22" s="5"/>
      <c r="K22" s="5"/>
      <c r="L22" s="159"/>
      <c r="M22" s="46"/>
      <c r="AB22" s="47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46"/>
      <c r="BB22" s="47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46"/>
      <c r="CB22" s="47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46"/>
      <c r="CP22" s="1">
        <f t="shared" si="0"/>
        <v>44593</v>
      </c>
      <c r="CQ22">
        <v>28</v>
      </c>
    </row>
    <row r="23" spans="2:95" x14ac:dyDescent="0.35">
      <c r="B23" s="303" t="s">
        <v>27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46"/>
      <c r="AB23" s="303" t="s">
        <v>27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46"/>
      <c r="BB23" s="303" t="s">
        <v>27</v>
      </c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46"/>
      <c r="CB23" s="303" t="s">
        <v>27</v>
      </c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46"/>
      <c r="CP23" s="1">
        <f t="shared" si="0"/>
        <v>44621</v>
      </c>
      <c r="CQ23">
        <v>31</v>
      </c>
    </row>
    <row r="24" spans="2:95" x14ac:dyDescent="0.35">
      <c r="B24" s="140" t="s">
        <v>237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46"/>
      <c r="AB24" s="140" t="s">
        <v>237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46"/>
      <c r="BB24" s="140" t="s">
        <v>237</v>
      </c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46"/>
      <c r="CB24" s="140" t="s">
        <v>237</v>
      </c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46"/>
    </row>
    <row r="25" spans="2:95" x14ac:dyDescent="0.35">
      <c r="B25" s="47" t="s">
        <v>250</v>
      </c>
      <c r="C25" s="5"/>
      <c r="D25" s="174"/>
      <c r="E25" s="174"/>
      <c r="F25" s="174"/>
      <c r="G25" s="174"/>
      <c r="H25" s="174"/>
      <c r="I25" s="174"/>
      <c r="J25" s="174"/>
      <c r="K25" s="5"/>
      <c r="L25" s="159"/>
      <c r="M25" s="46"/>
      <c r="AB25" s="47" t="s">
        <v>250</v>
      </c>
      <c r="AC25" s="5"/>
      <c r="AD25" s="174"/>
      <c r="AE25" s="174"/>
      <c r="AF25" s="174"/>
      <c r="AG25" s="174"/>
      <c r="AH25" s="174"/>
      <c r="AI25" s="174"/>
      <c r="AJ25" s="174"/>
      <c r="AK25" s="5"/>
      <c r="AL25" s="5"/>
      <c r="AM25" s="46"/>
      <c r="BB25" s="47" t="s">
        <v>250</v>
      </c>
      <c r="BC25" s="5"/>
      <c r="BD25" s="174"/>
      <c r="BE25" s="174"/>
      <c r="BF25" s="174"/>
      <c r="BG25" s="174"/>
      <c r="BH25" s="174"/>
      <c r="BI25" s="174"/>
      <c r="BJ25" s="174"/>
      <c r="BK25" s="5"/>
      <c r="BL25" s="5"/>
      <c r="BM25" s="46"/>
      <c r="CB25" s="47" t="s">
        <v>250</v>
      </c>
      <c r="CC25" s="5"/>
      <c r="CD25" s="174"/>
      <c r="CE25" s="174"/>
      <c r="CF25" s="174"/>
      <c r="CG25" s="174"/>
      <c r="CH25" s="174"/>
      <c r="CI25" s="174"/>
      <c r="CJ25" s="174"/>
      <c r="CK25" s="5"/>
      <c r="CL25" s="5"/>
      <c r="CM25" s="46"/>
    </row>
    <row r="26" spans="2:95" x14ac:dyDescent="0.35">
      <c r="B26" s="47" t="s">
        <v>238</v>
      </c>
      <c r="C26" s="5" t="s">
        <v>228</v>
      </c>
      <c r="D26" s="174"/>
      <c r="E26" s="174"/>
      <c r="F26" s="174"/>
      <c r="G26" s="174"/>
      <c r="H26" s="174"/>
      <c r="I26" s="174"/>
      <c r="J26" s="174"/>
      <c r="K26" s="5"/>
      <c r="L26" s="159"/>
      <c r="M26" s="46"/>
      <c r="AB26" s="47" t="s">
        <v>238</v>
      </c>
      <c r="AC26" s="5" t="s">
        <v>228</v>
      </c>
      <c r="AD26" s="174"/>
      <c r="AE26" s="174"/>
      <c r="AF26" s="174"/>
      <c r="AG26" s="174"/>
      <c r="AH26" s="174"/>
      <c r="AI26" s="174"/>
      <c r="AJ26" s="174"/>
      <c r="AK26" s="5"/>
      <c r="AL26" s="5"/>
      <c r="AM26" s="46"/>
      <c r="BB26" s="47" t="s">
        <v>238</v>
      </c>
      <c r="BC26" s="5" t="s">
        <v>228</v>
      </c>
      <c r="BD26" s="174"/>
      <c r="BE26" s="174"/>
      <c r="BF26" s="174"/>
      <c r="BG26" s="174"/>
      <c r="BH26" s="174"/>
      <c r="BI26" s="174"/>
      <c r="BJ26" s="174"/>
      <c r="BK26" s="5"/>
      <c r="BL26" s="5"/>
      <c r="BM26" s="46"/>
      <c r="CB26" s="47" t="s">
        <v>238</v>
      </c>
      <c r="CC26" s="5" t="s">
        <v>228</v>
      </c>
      <c r="CD26" s="174"/>
      <c r="CE26" s="174"/>
      <c r="CF26" s="174"/>
      <c r="CG26" s="174"/>
      <c r="CH26" s="174"/>
      <c r="CI26" s="174"/>
      <c r="CJ26" s="174"/>
      <c r="CK26" s="5"/>
      <c r="CL26" s="5"/>
      <c r="CM26" s="46"/>
    </row>
    <row r="27" spans="2:95" x14ac:dyDescent="0.35">
      <c r="B27" s="47" t="s">
        <v>239</v>
      </c>
      <c r="C27" s="5" t="s">
        <v>240</v>
      </c>
      <c r="D27" s="174"/>
      <c r="E27" s="174"/>
      <c r="F27" s="174"/>
      <c r="G27" s="174"/>
      <c r="H27" s="174"/>
      <c r="I27" s="174"/>
      <c r="J27" s="174"/>
      <c r="K27" s="5"/>
      <c r="L27" s="159"/>
      <c r="M27" s="46"/>
      <c r="AB27" s="47" t="s">
        <v>239</v>
      </c>
      <c r="AC27" s="5" t="s">
        <v>240</v>
      </c>
      <c r="AD27" s="174"/>
      <c r="AE27" s="174"/>
      <c r="AF27" s="174"/>
      <c r="AG27" s="174"/>
      <c r="AH27" s="174"/>
      <c r="AI27" s="174"/>
      <c r="AJ27" s="174"/>
      <c r="AK27" s="5"/>
      <c r="AL27" s="5"/>
      <c r="AM27" s="46"/>
      <c r="BB27" s="47" t="s">
        <v>239</v>
      </c>
      <c r="BC27" s="5" t="s">
        <v>240</v>
      </c>
      <c r="BD27" s="174"/>
      <c r="BE27" s="174"/>
      <c r="BF27" s="174"/>
      <c r="BG27" s="174"/>
      <c r="BH27" s="174"/>
      <c r="BI27" s="174"/>
      <c r="BJ27" s="174"/>
      <c r="BK27" s="5"/>
      <c r="BL27" s="5"/>
      <c r="BM27" s="46"/>
      <c r="CB27" s="47" t="s">
        <v>239</v>
      </c>
      <c r="CC27" s="5" t="s">
        <v>240</v>
      </c>
      <c r="CD27" s="174"/>
      <c r="CE27" s="174"/>
      <c r="CF27" s="174"/>
      <c r="CG27" s="174"/>
      <c r="CH27" s="174"/>
      <c r="CI27" s="174"/>
      <c r="CJ27" s="174"/>
      <c r="CK27" s="5"/>
      <c r="CL27" s="5"/>
      <c r="CM27" s="46"/>
    </row>
    <row r="28" spans="2:95" x14ac:dyDescent="0.35">
      <c r="B28" s="47" t="s">
        <v>241</v>
      </c>
      <c r="C28" s="5"/>
      <c r="D28" s="174"/>
      <c r="E28" s="174"/>
      <c r="F28" s="174"/>
      <c r="G28" s="174"/>
      <c r="H28" s="174"/>
      <c r="I28" s="174"/>
      <c r="J28" s="174"/>
      <c r="K28" s="5"/>
      <c r="L28" s="159"/>
      <c r="M28" s="46"/>
      <c r="AB28" s="47" t="s">
        <v>241</v>
      </c>
      <c r="AC28" s="5"/>
      <c r="AD28" s="174"/>
      <c r="AE28" s="174"/>
      <c r="AF28" s="174"/>
      <c r="AG28" s="174"/>
      <c r="AH28" s="174"/>
      <c r="AI28" s="174"/>
      <c r="AJ28" s="174"/>
      <c r="AK28" s="5"/>
      <c r="AL28" s="5"/>
      <c r="AM28" s="46"/>
      <c r="BB28" s="47" t="s">
        <v>241</v>
      </c>
      <c r="BC28" s="5"/>
      <c r="BD28" s="174"/>
      <c r="BE28" s="174"/>
      <c r="BF28" s="174"/>
      <c r="BG28" s="174"/>
      <c r="BH28" s="174"/>
      <c r="BI28" s="174"/>
      <c r="BJ28" s="174"/>
      <c r="BK28" s="5"/>
      <c r="BL28" s="5"/>
      <c r="BM28" s="46"/>
      <c r="CB28" s="47" t="s">
        <v>241</v>
      </c>
      <c r="CC28" s="5"/>
      <c r="CD28" s="174"/>
      <c r="CE28" s="174"/>
      <c r="CF28" s="174"/>
      <c r="CG28" s="174"/>
      <c r="CH28" s="174"/>
      <c r="CI28" s="174"/>
      <c r="CJ28" s="174"/>
      <c r="CK28" s="5"/>
      <c r="CL28" s="5"/>
      <c r="CM28" s="46"/>
    </row>
    <row r="29" spans="2:95" x14ac:dyDescent="0.35">
      <c r="B29" s="47" t="s">
        <v>242</v>
      </c>
      <c r="C29" s="5"/>
      <c r="D29" s="174"/>
      <c r="E29" s="174"/>
      <c r="F29" s="174"/>
      <c r="G29" s="174"/>
      <c r="H29" s="174"/>
      <c r="I29" s="174"/>
      <c r="J29" s="174"/>
      <c r="K29" s="5"/>
      <c r="L29" s="159"/>
      <c r="M29" s="46"/>
      <c r="AB29" s="47" t="s">
        <v>242</v>
      </c>
      <c r="AC29" s="5"/>
      <c r="AD29" s="174"/>
      <c r="AE29" s="174"/>
      <c r="AF29" s="174"/>
      <c r="AG29" s="174"/>
      <c r="AH29" s="174"/>
      <c r="AI29" s="174"/>
      <c r="AJ29" s="174"/>
      <c r="AK29" s="5"/>
      <c r="AL29" s="5"/>
      <c r="AM29" s="46"/>
      <c r="BB29" s="47" t="s">
        <v>242</v>
      </c>
      <c r="BC29" s="5"/>
      <c r="BD29" s="174"/>
      <c r="BE29" s="174"/>
      <c r="BF29" s="174"/>
      <c r="BG29" s="174"/>
      <c r="BH29" s="174"/>
      <c r="BI29" s="174"/>
      <c r="BJ29" s="174"/>
      <c r="BK29" s="5"/>
      <c r="BL29" s="5"/>
      <c r="BM29" s="46"/>
      <c r="CB29" s="47" t="s">
        <v>242</v>
      </c>
      <c r="CC29" s="5"/>
      <c r="CD29" s="174"/>
      <c r="CE29" s="174"/>
      <c r="CF29" s="174"/>
      <c r="CG29" s="174"/>
      <c r="CH29" s="174"/>
      <c r="CI29" s="174"/>
      <c r="CJ29" s="174"/>
      <c r="CK29" s="5"/>
      <c r="CL29" s="5"/>
      <c r="CM29" s="46"/>
    </row>
    <row r="30" spans="2:95" x14ac:dyDescent="0.35">
      <c r="B30" s="47" t="s">
        <v>244</v>
      </c>
      <c r="C30" s="5"/>
      <c r="D30" s="174"/>
      <c r="E30" s="174"/>
      <c r="F30" s="174"/>
      <c r="G30" s="174"/>
      <c r="H30" s="174"/>
      <c r="I30" s="174"/>
      <c r="J30" s="174"/>
      <c r="K30" s="5"/>
      <c r="L30" s="159"/>
      <c r="M30" s="46"/>
      <c r="AB30" s="47" t="s">
        <v>244</v>
      </c>
      <c r="AC30" s="5"/>
      <c r="AD30" s="174"/>
      <c r="AE30" s="174"/>
      <c r="AF30" s="174"/>
      <c r="AG30" s="174"/>
      <c r="AH30" s="174"/>
      <c r="AI30" s="174"/>
      <c r="AJ30" s="174"/>
      <c r="AK30" s="5"/>
      <c r="AL30" s="5"/>
      <c r="AM30" s="46"/>
      <c r="BB30" s="47" t="s">
        <v>244</v>
      </c>
      <c r="BC30" s="5"/>
      <c r="BD30" s="174"/>
      <c r="BE30" s="174"/>
      <c r="BF30" s="174"/>
      <c r="BG30" s="174"/>
      <c r="BH30" s="174"/>
      <c r="BI30" s="174"/>
      <c r="BJ30" s="174"/>
      <c r="BK30" s="5"/>
      <c r="BL30" s="5"/>
      <c r="BM30" s="46"/>
      <c r="CB30" s="47" t="s">
        <v>244</v>
      </c>
      <c r="CC30" s="5"/>
      <c r="CD30" s="174"/>
      <c r="CE30" s="174"/>
      <c r="CF30" s="174"/>
      <c r="CG30" s="174"/>
      <c r="CH30" s="174"/>
      <c r="CI30" s="174"/>
      <c r="CJ30" s="174"/>
      <c r="CK30" s="5"/>
      <c r="CL30" s="5"/>
      <c r="CM30" s="46"/>
    </row>
    <row r="31" spans="2:95" x14ac:dyDescent="0.35">
      <c r="B31" s="270" t="s">
        <v>229</v>
      </c>
      <c r="C31" s="5"/>
      <c r="D31" s="174"/>
      <c r="E31" s="174"/>
      <c r="F31" s="174"/>
      <c r="G31" s="174"/>
      <c r="H31" s="174"/>
      <c r="I31" s="174"/>
      <c r="J31" s="174"/>
      <c r="K31" s="5"/>
      <c r="L31" s="159"/>
      <c r="M31" s="46"/>
      <c r="AB31" s="270" t="s">
        <v>229</v>
      </c>
      <c r="AC31" s="5"/>
      <c r="AD31" s="174"/>
      <c r="AE31" s="174"/>
      <c r="AF31" s="174"/>
      <c r="AG31" s="174"/>
      <c r="AH31" s="174"/>
      <c r="AI31" s="174"/>
      <c r="AJ31" s="174"/>
      <c r="AK31" s="5"/>
      <c r="AL31" s="5"/>
      <c r="AM31" s="46"/>
      <c r="BB31" s="270" t="s">
        <v>229</v>
      </c>
      <c r="BC31" s="5"/>
      <c r="BD31" s="174"/>
      <c r="BE31" s="174"/>
      <c r="BF31" s="174"/>
      <c r="BG31" s="174"/>
      <c r="BH31" s="174"/>
      <c r="BI31" s="174"/>
      <c r="BJ31" s="174"/>
      <c r="BK31" s="5"/>
      <c r="BL31" s="5"/>
      <c r="BM31" s="46"/>
      <c r="CB31" s="270" t="s">
        <v>229</v>
      </c>
      <c r="CC31" s="5"/>
      <c r="CD31" s="174"/>
      <c r="CE31" s="174"/>
      <c r="CF31" s="174"/>
      <c r="CG31" s="174"/>
      <c r="CH31" s="174"/>
      <c r="CI31" s="174"/>
      <c r="CJ31" s="174"/>
      <c r="CK31" s="5"/>
      <c r="CL31" s="5"/>
      <c r="CM31" s="46"/>
    </row>
    <row r="32" spans="2:95" x14ac:dyDescent="0.35">
      <c r="B32" s="49"/>
      <c r="C32" s="50"/>
      <c r="D32" s="160"/>
      <c r="E32" s="160"/>
      <c r="F32" s="160"/>
      <c r="G32" s="160"/>
      <c r="H32" s="160"/>
      <c r="I32" s="160"/>
      <c r="J32" s="160"/>
      <c r="K32" s="50"/>
      <c r="L32" s="50"/>
      <c r="M32" s="51"/>
      <c r="AB32" s="49"/>
      <c r="AC32" s="50"/>
      <c r="AD32" s="160"/>
      <c r="AE32" s="160"/>
      <c r="AF32" s="160"/>
      <c r="AG32" s="160"/>
      <c r="AH32" s="160"/>
      <c r="AI32" s="160"/>
      <c r="AJ32" s="160"/>
      <c r="AK32" s="50"/>
      <c r="AL32" s="50"/>
      <c r="AM32" s="51"/>
      <c r="BB32" s="49"/>
      <c r="BC32" s="50"/>
      <c r="BD32" s="160"/>
      <c r="BE32" s="160"/>
      <c r="BF32" s="160"/>
      <c r="BG32" s="160"/>
      <c r="BH32" s="160"/>
      <c r="BI32" s="160"/>
      <c r="BJ32" s="160"/>
      <c r="BK32" s="50"/>
      <c r="BL32" s="50"/>
      <c r="BM32" s="51"/>
      <c r="CB32" s="49"/>
      <c r="CC32" s="50"/>
      <c r="CD32" s="160"/>
      <c r="CE32" s="160"/>
      <c r="CF32" s="160"/>
      <c r="CG32" s="160"/>
      <c r="CH32" s="160"/>
      <c r="CI32" s="160"/>
      <c r="CJ32" s="160"/>
      <c r="CK32" s="50"/>
      <c r="CL32" s="50"/>
      <c r="CM32" s="51"/>
    </row>
    <row r="33" spans="2:91" x14ac:dyDescent="0.35">
      <c r="B33" s="47"/>
      <c r="C33" s="5"/>
      <c r="D33" s="5"/>
      <c r="E33" s="5"/>
      <c r="F33" s="5"/>
      <c r="G33" s="5"/>
      <c r="H33" s="5"/>
      <c r="I33" s="5"/>
      <c r="J33" s="5"/>
      <c r="K33" s="5"/>
      <c r="L33" s="5"/>
      <c r="M33" s="46"/>
      <c r="AB33" s="47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46"/>
      <c r="BB33" s="47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46"/>
      <c r="CB33" s="47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46"/>
    </row>
    <row r="34" spans="2:91" ht="18.5" x14ac:dyDescent="0.45">
      <c r="B34" s="151" t="s">
        <v>82</v>
      </c>
      <c r="C34" s="158">
        <f>C2</f>
        <v>44013</v>
      </c>
      <c r="D34" s="112" t="s">
        <v>66</v>
      </c>
      <c r="E34" s="5"/>
      <c r="F34" s="5"/>
      <c r="G34" s="5"/>
      <c r="H34" s="5"/>
      <c r="I34" s="5"/>
      <c r="J34" s="5"/>
      <c r="K34" s="5"/>
      <c r="L34" s="5"/>
      <c r="M34" s="46"/>
      <c r="AB34" s="151" t="s">
        <v>82</v>
      </c>
      <c r="AC34" s="158">
        <f>AC2</f>
        <v>44013</v>
      </c>
      <c r="AD34" s="112" t="str">
        <f>AE6</f>
        <v>Week 2</v>
      </c>
      <c r="AE34" s="5"/>
      <c r="AF34" s="5"/>
      <c r="AG34" s="5"/>
      <c r="AH34" s="5"/>
      <c r="AI34" s="5"/>
      <c r="AJ34" s="5"/>
      <c r="AK34" s="5"/>
      <c r="AL34" s="5"/>
      <c r="AM34" s="46"/>
      <c r="BB34" s="151" t="s">
        <v>82</v>
      </c>
      <c r="BC34" s="158">
        <f>BC2</f>
        <v>44013</v>
      </c>
      <c r="BD34" s="112" t="str">
        <f>BE6</f>
        <v>Week 3</v>
      </c>
      <c r="BE34" s="5"/>
      <c r="BF34" s="5"/>
      <c r="BG34" s="5"/>
      <c r="BH34" s="5"/>
      <c r="BI34" s="5"/>
      <c r="BJ34" s="5"/>
      <c r="BK34" s="5"/>
      <c r="BL34" s="5"/>
      <c r="BM34" s="46"/>
      <c r="CB34" s="151" t="s">
        <v>82</v>
      </c>
      <c r="CC34" s="158">
        <f>CC2</f>
        <v>44013</v>
      </c>
      <c r="CD34" s="112" t="str">
        <f>CE6</f>
        <v>Week 3</v>
      </c>
      <c r="CE34" s="5"/>
      <c r="CF34" s="5"/>
      <c r="CG34" s="5"/>
      <c r="CH34" s="5"/>
      <c r="CI34" s="5"/>
      <c r="CJ34" s="5"/>
      <c r="CK34" s="5"/>
      <c r="CL34" s="5"/>
      <c r="CM34" s="46"/>
    </row>
    <row r="35" spans="2:91" x14ac:dyDescent="0.35">
      <c r="B35" s="140" t="s">
        <v>214</v>
      </c>
      <c r="C35" s="5"/>
      <c r="D35" s="14" t="s">
        <v>18</v>
      </c>
      <c r="E35" s="14" t="s">
        <v>19</v>
      </c>
      <c r="F35" s="14" t="s">
        <v>20</v>
      </c>
      <c r="G35" s="14" t="s">
        <v>21</v>
      </c>
      <c r="H35" s="14" t="s">
        <v>22</v>
      </c>
      <c r="I35" s="14" t="s">
        <v>23</v>
      </c>
      <c r="J35" s="14" t="s">
        <v>24</v>
      </c>
      <c r="K35" s="5"/>
      <c r="L35" s="14" t="str">
        <f>D34</f>
        <v>Week 1</v>
      </c>
      <c r="M35" s="46"/>
      <c r="AB35" s="140" t="s">
        <v>214</v>
      </c>
      <c r="AC35" s="5"/>
      <c r="AD35" s="14" t="s">
        <v>18</v>
      </c>
      <c r="AE35" s="14" t="s">
        <v>19</v>
      </c>
      <c r="AF35" s="14" t="s">
        <v>20</v>
      </c>
      <c r="AG35" s="14" t="s">
        <v>21</v>
      </c>
      <c r="AH35" s="14" t="s">
        <v>22</v>
      </c>
      <c r="AI35" s="14" t="s">
        <v>23</v>
      </c>
      <c r="AJ35" s="14" t="s">
        <v>24</v>
      </c>
      <c r="AK35" s="5"/>
      <c r="AL35" s="14" t="str">
        <f>AD34</f>
        <v>Week 2</v>
      </c>
      <c r="AM35" s="46"/>
      <c r="BB35" s="140" t="s">
        <v>214</v>
      </c>
      <c r="BC35" s="5"/>
      <c r="BD35" s="14" t="s">
        <v>18</v>
      </c>
      <c r="BE35" s="14" t="s">
        <v>19</v>
      </c>
      <c r="BF35" s="14" t="s">
        <v>20</v>
      </c>
      <c r="BG35" s="14" t="s">
        <v>21</v>
      </c>
      <c r="BH35" s="14" t="s">
        <v>22</v>
      </c>
      <c r="BI35" s="14" t="s">
        <v>23</v>
      </c>
      <c r="BJ35" s="14" t="s">
        <v>24</v>
      </c>
      <c r="BK35" s="5"/>
      <c r="BL35" s="14" t="str">
        <f>BD34</f>
        <v>Week 3</v>
      </c>
      <c r="BM35" s="46"/>
      <c r="CB35" s="140" t="s">
        <v>214</v>
      </c>
      <c r="CC35" s="5"/>
      <c r="CD35" s="14" t="s">
        <v>18</v>
      </c>
      <c r="CE35" s="14" t="s">
        <v>19</v>
      </c>
      <c r="CF35" s="14" t="s">
        <v>20</v>
      </c>
      <c r="CG35" s="14" t="s">
        <v>21</v>
      </c>
      <c r="CH35" s="14" t="s">
        <v>22</v>
      </c>
      <c r="CI35" s="14" t="s">
        <v>23</v>
      </c>
      <c r="CJ35" s="14" t="s">
        <v>24</v>
      </c>
      <c r="CK35" s="5"/>
      <c r="CL35" s="14" t="str">
        <f>CD34</f>
        <v>Week 3</v>
      </c>
      <c r="CM35" s="46"/>
    </row>
    <row r="36" spans="2:91" x14ac:dyDescent="0.35">
      <c r="B36" s="47" t="s">
        <v>225</v>
      </c>
      <c r="C36" s="16" t="s">
        <v>230</v>
      </c>
      <c r="D36" s="268"/>
      <c r="E36" s="268"/>
      <c r="F36" s="268"/>
      <c r="G36" s="268"/>
      <c r="H36" s="268"/>
      <c r="I36" s="268"/>
      <c r="J36" s="268"/>
      <c r="K36" s="5"/>
      <c r="L36" s="5">
        <f>SUM(D36:J36)</f>
        <v>0</v>
      </c>
      <c r="M36" s="46"/>
      <c r="AB36" s="47" t="s">
        <v>225</v>
      </c>
      <c r="AC36" s="16" t="s">
        <v>230</v>
      </c>
      <c r="AD36" s="268">
        <v>20</v>
      </c>
      <c r="AE36" s="268">
        <v>30</v>
      </c>
      <c r="AF36" s="268">
        <v>40</v>
      </c>
      <c r="AG36" s="268">
        <v>45</v>
      </c>
      <c r="AH36" s="268">
        <v>50</v>
      </c>
      <c r="AI36" s="268">
        <v>70</v>
      </c>
      <c r="AJ36" s="268">
        <v>70</v>
      </c>
      <c r="AK36" s="5"/>
      <c r="AL36" s="5">
        <f>SUM(AD36:AJ36)</f>
        <v>325</v>
      </c>
      <c r="AM36" s="46"/>
      <c r="BB36" s="47" t="s">
        <v>225</v>
      </c>
      <c r="BC36" s="16" t="s">
        <v>230</v>
      </c>
      <c r="BD36" s="268"/>
      <c r="BE36" s="268"/>
      <c r="BF36" s="268"/>
      <c r="BG36" s="268"/>
      <c r="BH36" s="268"/>
      <c r="BI36" s="268"/>
      <c r="BJ36" s="268"/>
      <c r="BK36" s="5"/>
      <c r="BL36" s="5">
        <f>SUM(BD36:BJ36)</f>
        <v>0</v>
      </c>
      <c r="BM36" s="46"/>
      <c r="CB36" s="47" t="s">
        <v>225</v>
      </c>
      <c r="CC36" s="16" t="s">
        <v>230</v>
      </c>
      <c r="CD36" s="268"/>
      <c r="CE36" s="268"/>
      <c r="CF36" s="268"/>
      <c r="CG36" s="268"/>
      <c r="CH36" s="268"/>
      <c r="CI36" s="268"/>
      <c r="CJ36" s="268"/>
      <c r="CK36" s="5"/>
      <c r="CL36" s="5">
        <f>SUM(CD36:CJ36)</f>
        <v>0</v>
      </c>
      <c r="CM36" s="46"/>
    </row>
    <row r="37" spans="2:91" x14ac:dyDescent="0.35">
      <c r="B37" s="82" t="s">
        <v>245</v>
      </c>
      <c r="C37" s="5"/>
      <c r="D37" s="268"/>
      <c r="E37" s="268"/>
      <c r="F37" s="268"/>
      <c r="G37" s="268"/>
      <c r="H37" s="268"/>
      <c r="I37" s="268"/>
      <c r="J37" s="268"/>
      <c r="K37" s="5"/>
      <c r="L37" s="5">
        <f>SUM(D37:J37)</f>
        <v>0</v>
      </c>
      <c r="M37" s="46"/>
      <c r="AB37" s="82" t="s">
        <v>245</v>
      </c>
      <c r="AC37" s="5"/>
      <c r="AD37" s="141">
        <v>30</v>
      </c>
      <c r="AE37" s="141">
        <v>35</v>
      </c>
      <c r="AF37" s="141">
        <v>40</v>
      </c>
      <c r="AG37" s="141">
        <v>45</v>
      </c>
      <c r="AH37" s="141">
        <v>55</v>
      </c>
      <c r="AI37" s="141">
        <v>65</v>
      </c>
      <c r="AJ37" s="141">
        <v>60</v>
      </c>
      <c r="AK37" s="5"/>
      <c r="AL37" s="5">
        <f>SUM(AD37:AJ37)</f>
        <v>330</v>
      </c>
      <c r="AM37" s="46"/>
      <c r="BB37" s="82" t="s">
        <v>245</v>
      </c>
      <c r="BC37" s="5"/>
      <c r="BD37" s="141"/>
      <c r="BE37" s="141"/>
      <c r="BF37" s="141"/>
      <c r="BG37" s="141"/>
      <c r="BH37" s="141"/>
      <c r="BI37" s="141"/>
      <c r="BJ37" s="141"/>
      <c r="BK37" s="5"/>
      <c r="BL37" s="5">
        <f>SUM(BD37:BJ37)</f>
        <v>0</v>
      </c>
      <c r="BM37" s="46"/>
      <c r="CB37" s="82" t="s">
        <v>245</v>
      </c>
      <c r="CC37" s="5"/>
      <c r="CD37" s="141"/>
      <c r="CE37" s="141"/>
      <c r="CF37" s="141"/>
      <c r="CG37" s="141"/>
      <c r="CH37" s="141"/>
      <c r="CI37" s="141"/>
      <c r="CJ37" s="141"/>
      <c r="CK37" s="5"/>
      <c r="CL37" s="5">
        <f>SUM(CD37:CJ37)</f>
        <v>0</v>
      </c>
      <c r="CM37" s="46"/>
    </row>
    <row r="38" spans="2:91" x14ac:dyDescent="0.35">
      <c r="B38" s="47" t="s">
        <v>246</v>
      </c>
      <c r="C38" s="5"/>
      <c r="D38" s="268"/>
      <c r="E38" s="268"/>
      <c r="F38" s="268"/>
      <c r="G38" s="268"/>
      <c r="H38" s="268"/>
      <c r="I38" s="268"/>
      <c r="J38" s="268"/>
      <c r="K38" s="5"/>
      <c r="L38" s="5">
        <f>SUM(D38:J38)</f>
        <v>0</v>
      </c>
      <c r="M38" s="46"/>
      <c r="AB38" s="47" t="s">
        <v>246</v>
      </c>
      <c r="AC38" s="5"/>
      <c r="AD38" s="142">
        <v>30</v>
      </c>
      <c r="AE38" s="142">
        <v>50</v>
      </c>
      <c r="AF38" s="142">
        <v>50</v>
      </c>
      <c r="AG38" s="142">
        <v>60</v>
      </c>
      <c r="AH38" s="142">
        <v>50</v>
      </c>
      <c r="AI38" s="142">
        <v>35</v>
      </c>
      <c r="AJ38" s="142">
        <v>25</v>
      </c>
      <c r="AK38" s="5"/>
      <c r="AL38" s="5">
        <f>SUM(AD38:AJ38)</f>
        <v>300</v>
      </c>
      <c r="AM38" s="46"/>
      <c r="BB38" s="47" t="s">
        <v>246</v>
      </c>
      <c r="BC38" s="5"/>
      <c r="BD38" s="142"/>
      <c r="BE38" s="142"/>
      <c r="BF38" s="142"/>
      <c r="BG38" s="142"/>
      <c r="BH38" s="142"/>
      <c r="BI38" s="142"/>
      <c r="BJ38" s="142"/>
      <c r="BK38" s="5"/>
      <c r="BL38" s="5">
        <f>SUM(BD38:BJ38)</f>
        <v>0</v>
      </c>
      <c r="BM38" s="46"/>
      <c r="CB38" s="47" t="s">
        <v>246</v>
      </c>
      <c r="CC38" s="5"/>
      <c r="CD38" s="142"/>
      <c r="CE38" s="142"/>
      <c r="CF38" s="142"/>
      <c r="CG38" s="142"/>
      <c r="CH38" s="142"/>
      <c r="CI38" s="142"/>
      <c r="CJ38" s="142"/>
      <c r="CK38" s="5"/>
      <c r="CL38" s="5">
        <f>SUM(CD38:CJ38)</f>
        <v>0</v>
      </c>
      <c r="CM38" s="46"/>
    </row>
    <row r="39" spans="2:91" x14ac:dyDescent="0.35">
      <c r="B39" s="47" t="s">
        <v>247</v>
      </c>
      <c r="C39" s="5"/>
      <c r="D39" s="268"/>
      <c r="E39" s="268"/>
      <c r="F39" s="268"/>
      <c r="G39" s="268"/>
      <c r="H39" s="268"/>
      <c r="I39" s="268"/>
      <c r="J39" s="268"/>
      <c r="K39" s="5"/>
      <c r="L39" s="5">
        <f t="shared" ref="L39:L40" si="35">SUM(D39:J39)</f>
        <v>0</v>
      </c>
      <c r="M39" s="46"/>
      <c r="AB39" s="47" t="s">
        <v>247</v>
      </c>
      <c r="AC39" s="5"/>
      <c r="AD39" s="142">
        <v>50</v>
      </c>
      <c r="AE39" s="142">
        <v>50</v>
      </c>
      <c r="AF39" s="142">
        <v>40</v>
      </c>
      <c r="AG39" s="142">
        <v>30</v>
      </c>
      <c r="AH39" s="142">
        <v>30</v>
      </c>
      <c r="AI39" s="142">
        <v>20</v>
      </c>
      <c r="AJ39" s="142">
        <v>20</v>
      </c>
      <c r="AK39" s="5"/>
      <c r="AL39" s="5">
        <f t="shared" ref="AL39:AL40" si="36">SUM(AD39:AJ39)</f>
        <v>240</v>
      </c>
      <c r="AM39" s="46"/>
      <c r="BB39" s="47" t="s">
        <v>247</v>
      </c>
      <c r="BC39" s="5"/>
      <c r="BD39" s="142"/>
      <c r="BE39" s="142"/>
      <c r="BF39" s="142"/>
      <c r="BG39" s="142"/>
      <c r="BH39" s="142"/>
      <c r="BI39" s="142"/>
      <c r="BJ39" s="142"/>
      <c r="BK39" s="5"/>
      <c r="BL39" s="5">
        <f t="shared" ref="BL39:BL40" si="37">SUM(BD39:BJ39)</f>
        <v>0</v>
      </c>
      <c r="BM39" s="46"/>
      <c r="CB39" s="47" t="s">
        <v>247</v>
      </c>
      <c r="CC39" s="5"/>
      <c r="CD39" s="142"/>
      <c r="CE39" s="142"/>
      <c r="CF39" s="142"/>
      <c r="CG39" s="142"/>
      <c r="CH39" s="142"/>
      <c r="CI39" s="142"/>
      <c r="CJ39" s="142"/>
      <c r="CK39" s="5"/>
      <c r="CL39" s="5">
        <f t="shared" ref="CL39:CL40" si="38">SUM(CD39:CJ39)</f>
        <v>0</v>
      </c>
      <c r="CM39" s="46"/>
    </row>
    <row r="40" spans="2:91" x14ac:dyDescent="0.35">
      <c r="B40" s="148" t="s">
        <v>194</v>
      </c>
      <c r="C40" s="5" t="s">
        <v>28</v>
      </c>
      <c r="D40" s="268"/>
      <c r="E40" s="268"/>
      <c r="F40" s="268"/>
      <c r="G40" s="268"/>
      <c r="H40" s="268"/>
      <c r="I40" s="268"/>
      <c r="J40" s="268"/>
      <c r="K40" s="5"/>
      <c r="L40" s="5">
        <f t="shared" si="35"/>
        <v>0</v>
      </c>
      <c r="M40" s="46"/>
      <c r="AB40" s="148" t="s">
        <v>194</v>
      </c>
      <c r="AC40" s="5" t="s">
        <v>28</v>
      </c>
      <c r="AD40" s="142"/>
      <c r="AE40" s="142"/>
      <c r="AF40" s="142"/>
      <c r="AG40" s="142"/>
      <c r="AH40" s="142"/>
      <c r="AI40" s="142"/>
      <c r="AJ40" s="142"/>
      <c r="AK40" s="5"/>
      <c r="AL40" s="5">
        <f t="shared" si="36"/>
        <v>0</v>
      </c>
      <c r="AM40" s="46"/>
      <c r="BB40" s="148" t="s">
        <v>194</v>
      </c>
      <c r="BC40" s="5" t="s">
        <v>28</v>
      </c>
      <c r="BD40" s="142"/>
      <c r="BE40" s="142"/>
      <c r="BF40" s="142"/>
      <c r="BG40" s="142"/>
      <c r="BH40" s="142"/>
      <c r="BI40" s="142"/>
      <c r="BJ40" s="142"/>
      <c r="BK40" s="5"/>
      <c r="BL40" s="5">
        <f t="shared" si="37"/>
        <v>0</v>
      </c>
      <c r="BM40" s="46"/>
      <c r="CB40" s="148" t="s">
        <v>194</v>
      </c>
      <c r="CC40" s="5" t="s">
        <v>28</v>
      </c>
      <c r="CD40" s="142"/>
      <c r="CE40" s="142"/>
      <c r="CF40" s="142"/>
      <c r="CG40" s="142"/>
      <c r="CH40" s="142"/>
      <c r="CI40" s="142"/>
      <c r="CJ40" s="142"/>
      <c r="CK40" s="5"/>
      <c r="CL40" s="5">
        <f t="shared" si="38"/>
        <v>0</v>
      </c>
      <c r="CM40" s="46"/>
    </row>
    <row r="41" spans="2:91" x14ac:dyDescent="0.35">
      <c r="B41" s="47"/>
      <c r="C41" s="5"/>
      <c r="D41" s="13"/>
      <c r="E41" s="13"/>
      <c r="F41" s="13"/>
      <c r="G41" s="13"/>
      <c r="H41" s="13"/>
      <c r="I41" s="13"/>
      <c r="J41" s="13"/>
      <c r="K41" s="5"/>
      <c r="L41" s="5"/>
      <c r="M41" s="46"/>
      <c r="AB41" s="47"/>
      <c r="AC41" s="5"/>
      <c r="AD41" s="13"/>
      <c r="AE41" s="13"/>
      <c r="AF41" s="13"/>
      <c r="AG41" s="13"/>
      <c r="AH41" s="13"/>
      <c r="AI41" s="13"/>
      <c r="AJ41" s="13"/>
      <c r="AK41" s="5"/>
      <c r="AL41" s="5"/>
      <c r="AM41" s="46"/>
      <c r="BB41" s="47"/>
      <c r="BC41" s="5"/>
      <c r="BD41" s="13"/>
      <c r="BE41" s="13"/>
      <c r="BF41" s="13"/>
      <c r="BG41" s="13"/>
      <c r="BH41" s="13"/>
      <c r="BI41" s="13"/>
      <c r="BJ41" s="13"/>
      <c r="BK41" s="5"/>
      <c r="BL41" s="5"/>
      <c r="BM41" s="46"/>
      <c r="CB41" s="47"/>
      <c r="CC41" s="5"/>
      <c r="CD41" s="13"/>
      <c r="CE41" s="13"/>
      <c r="CF41" s="13"/>
      <c r="CG41" s="13"/>
      <c r="CH41" s="13"/>
      <c r="CI41" s="13"/>
      <c r="CJ41" s="13"/>
      <c r="CK41" s="5"/>
      <c r="CL41" s="5"/>
      <c r="CM41" s="46"/>
    </row>
    <row r="42" spans="2:91" x14ac:dyDescent="0.35">
      <c r="B42" s="140" t="s">
        <v>248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46"/>
      <c r="AB42" s="140" t="s">
        <v>248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46"/>
      <c r="BB42" s="140" t="s">
        <v>248</v>
      </c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46"/>
      <c r="CB42" s="140" t="s">
        <v>248</v>
      </c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46"/>
    </row>
    <row r="43" spans="2:91" x14ac:dyDescent="0.35">
      <c r="B43" s="47" t="s">
        <v>249</v>
      </c>
      <c r="C43" s="5"/>
      <c r="D43" s="143"/>
      <c r="E43" s="143">
        <f>D43</f>
        <v>0</v>
      </c>
      <c r="F43" s="143">
        <f t="shared" ref="F43:J45" si="39">E43</f>
        <v>0</v>
      </c>
      <c r="G43" s="143">
        <f t="shared" si="39"/>
        <v>0</v>
      </c>
      <c r="H43" s="143">
        <f t="shared" si="39"/>
        <v>0</v>
      </c>
      <c r="I43" s="143">
        <f t="shared" si="39"/>
        <v>0</v>
      </c>
      <c r="J43" s="143">
        <f t="shared" si="39"/>
        <v>0</v>
      </c>
      <c r="K43" s="5"/>
      <c r="L43" s="5"/>
      <c r="M43" s="46"/>
      <c r="AB43" s="47" t="s">
        <v>249</v>
      </c>
      <c r="AC43" s="5"/>
      <c r="AD43" s="143">
        <f>J43</f>
        <v>0</v>
      </c>
      <c r="AE43" s="143">
        <f>AD43</f>
        <v>0</v>
      </c>
      <c r="AF43" s="143">
        <f t="shared" ref="AF43:AJ43" si="40">AE43</f>
        <v>0</v>
      </c>
      <c r="AG43" s="143">
        <f t="shared" si="40"/>
        <v>0</v>
      </c>
      <c r="AH43" s="143">
        <f t="shared" si="40"/>
        <v>0</v>
      </c>
      <c r="AI43" s="143">
        <f t="shared" si="40"/>
        <v>0</v>
      </c>
      <c r="AJ43" s="143">
        <f t="shared" si="40"/>
        <v>0</v>
      </c>
      <c r="AK43" s="5"/>
      <c r="AL43" s="5"/>
      <c r="AM43" s="46"/>
      <c r="BB43" s="47" t="s">
        <v>249</v>
      </c>
      <c r="BC43" s="5"/>
      <c r="BD43" s="143">
        <f>AJ43</f>
        <v>0</v>
      </c>
      <c r="BE43" s="143">
        <f>BD43</f>
        <v>0</v>
      </c>
      <c r="BF43" s="143">
        <f t="shared" ref="BF43:BJ43" si="41">BE43</f>
        <v>0</v>
      </c>
      <c r="BG43" s="143">
        <f t="shared" si="41"/>
        <v>0</v>
      </c>
      <c r="BH43" s="143">
        <f t="shared" si="41"/>
        <v>0</v>
      </c>
      <c r="BI43" s="143">
        <f t="shared" si="41"/>
        <v>0</v>
      </c>
      <c r="BJ43" s="143">
        <f t="shared" si="41"/>
        <v>0</v>
      </c>
      <c r="BK43" s="5"/>
      <c r="BL43" s="5"/>
      <c r="BM43" s="46"/>
      <c r="CB43" s="47" t="s">
        <v>249</v>
      </c>
      <c r="CC43" s="5"/>
      <c r="CD43" s="143">
        <f>BJ43</f>
        <v>0</v>
      </c>
      <c r="CE43" s="143">
        <f>CD43</f>
        <v>0</v>
      </c>
      <c r="CF43" s="143">
        <f t="shared" ref="CF43:CJ43" si="42">CE43</f>
        <v>0</v>
      </c>
      <c r="CG43" s="143">
        <f t="shared" si="42"/>
        <v>0</v>
      </c>
      <c r="CH43" s="143">
        <f t="shared" si="42"/>
        <v>0</v>
      </c>
      <c r="CI43" s="143">
        <f t="shared" si="42"/>
        <v>0</v>
      </c>
      <c r="CJ43" s="143">
        <f t="shared" si="42"/>
        <v>0</v>
      </c>
      <c r="CK43" s="5"/>
      <c r="CL43" s="5"/>
      <c r="CM43" s="46"/>
    </row>
    <row r="44" spans="2:91" x14ac:dyDescent="0.35">
      <c r="B44" s="47" t="s">
        <v>232</v>
      </c>
      <c r="C44" s="5" t="s">
        <v>228</v>
      </c>
      <c r="D44" s="143"/>
      <c r="E44" s="143">
        <f>D44</f>
        <v>0</v>
      </c>
      <c r="F44" s="143">
        <f t="shared" si="39"/>
        <v>0</v>
      </c>
      <c r="G44" s="143">
        <f t="shared" si="39"/>
        <v>0</v>
      </c>
      <c r="H44" s="143">
        <f t="shared" si="39"/>
        <v>0</v>
      </c>
      <c r="I44" s="143">
        <f t="shared" si="39"/>
        <v>0</v>
      </c>
      <c r="J44" s="143">
        <f t="shared" si="39"/>
        <v>0</v>
      </c>
      <c r="K44" s="5"/>
      <c r="L44" s="5"/>
      <c r="M44" s="46"/>
      <c r="AB44" s="47" t="s">
        <v>232</v>
      </c>
      <c r="AC44" s="5" t="s">
        <v>228</v>
      </c>
      <c r="AD44" s="143">
        <f t="shared" ref="AD44:AD49" si="43">J44</f>
        <v>0</v>
      </c>
      <c r="AE44" s="143">
        <f t="shared" ref="AE44:AJ49" si="44">AD44</f>
        <v>0</v>
      </c>
      <c r="AF44" s="143">
        <f t="shared" si="44"/>
        <v>0</v>
      </c>
      <c r="AG44" s="143">
        <f t="shared" si="44"/>
        <v>0</v>
      </c>
      <c r="AH44" s="143">
        <f t="shared" si="44"/>
        <v>0</v>
      </c>
      <c r="AI44" s="143">
        <f t="shared" si="44"/>
        <v>0</v>
      </c>
      <c r="AJ44" s="143">
        <f t="shared" si="44"/>
        <v>0</v>
      </c>
      <c r="AK44" s="5"/>
      <c r="AL44" s="5"/>
      <c r="AM44" s="46"/>
      <c r="BB44" s="47" t="s">
        <v>232</v>
      </c>
      <c r="BC44" s="5" t="s">
        <v>228</v>
      </c>
      <c r="BD44" s="143">
        <f t="shared" ref="BD44:BD49" si="45">AJ44</f>
        <v>0</v>
      </c>
      <c r="BE44" s="143">
        <f t="shared" ref="BE44:BJ44" si="46">BD44</f>
        <v>0</v>
      </c>
      <c r="BF44" s="143">
        <f t="shared" si="46"/>
        <v>0</v>
      </c>
      <c r="BG44" s="143">
        <f t="shared" si="46"/>
        <v>0</v>
      </c>
      <c r="BH44" s="143">
        <f t="shared" si="46"/>
        <v>0</v>
      </c>
      <c r="BI44" s="143">
        <f t="shared" si="46"/>
        <v>0</v>
      </c>
      <c r="BJ44" s="143">
        <f t="shared" si="46"/>
        <v>0</v>
      </c>
      <c r="BK44" s="5"/>
      <c r="BL44" s="5"/>
      <c r="BM44" s="46"/>
      <c r="CB44" s="47" t="s">
        <v>232</v>
      </c>
      <c r="CC44" s="5" t="s">
        <v>228</v>
      </c>
      <c r="CD44" s="143">
        <f t="shared" ref="CD44:CD49" si="47">BJ44</f>
        <v>0</v>
      </c>
      <c r="CE44" s="143">
        <f t="shared" ref="CE44:CJ44" si="48">CD44</f>
        <v>0</v>
      </c>
      <c r="CF44" s="143">
        <f t="shared" si="48"/>
        <v>0</v>
      </c>
      <c r="CG44" s="143">
        <f t="shared" si="48"/>
        <v>0</v>
      </c>
      <c r="CH44" s="143">
        <f t="shared" si="48"/>
        <v>0</v>
      </c>
      <c r="CI44" s="143">
        <f t="shared" si="48"/>
        <v>0</v>
      </c>
      <c r="CJ44" s="143">
        <f t="shared" si="48"/>
        <v>0</v>
      </c>
      <c r="CK44" s="5"/>
      <c r="CL44" s="5"/>
      <c r="CM44" s="46"/>
    </row>
    <row r="45" spans="2:91" x14ac:dyDescent="0.35">
      <c r="B45" s="47" t="s">
        <v>233</v>
      </c>
      <c r="C45" s="5" t="str">
        <f>C44</f>
        <v>sit-in</v>
      </c>
      <c r="D45" s="143"/>
      <c r="E45" s="143">
        <f>D45</f>
        <v>0</v>
      </c>
      <c r="F45" s="143">
        <f t="shared" si="39"/>
        <v>0</v>
      </c>
      <c r="G45" s="143">
        <f t="shared" si="39"/>
        <v>0</v>
      </c>
      <c r="H45" s="143">
        <f t="shared" si="39"/>
        <v>0</v>
      </c>
      <c r="I45" s="143">
        <f t="shared" si="39"/>
        <v>0</v>
      </c>
      <c r="J45" s="143">
        <f t="shared" si="39"/>
        <v>0</v>
      </c>
      <c r="K45" s="5"/>
      <c r="L45" s="5"/>
      <c r="M45" s="46"/>
      <c r="AB45" s="47" t="s">
        <v>233</v>
      </c>
      <c r="AC45" s="5" t="str">
        <f>AC44</f>
        <v>sit-in</v>
      </c>
      <c r="AD45" s="143">
        <f t="shared" si="43"/>
        <v>0</v>
      </c>
      <c r="AE45" s="143">
        <f t="shared" si="44"/>
        <v>0</v>
      </c>
      <c r="AF45" s="143">
        <f t="shared" si="44"/>
        <v>0</v>
      </c>
      <c r="AG45" s="143">
        <f t="shared" si="44"/>
        <v>0</v>
      </c>
      <c r="AH45" s="143">
        <f t="shared" si="44"/>
        <v>0</v>
      </c>
      <c r="AI45" s="143">
        <f t="shared" si="44"/>
        <v>0</v>
      </c>
      <c r="AJ45" s="143">
        <f t="shared" si="44"/>
        <v>0</v>
      </c>
      <c r="AK45" s="5"/>
      <c r="AL45" s="5"/>
      <c r="AM45" s="46"/>
      <c r="BB45" s="47" t="s">
        <v>233</v>
      </c>
      <c r="BC45" s="5" t="str">
        <f>BC44</f>
        <v>sit-in</v>
      </c>
      <c r="BD45" s="143">
        <f t="shared" si="45"/>
        <v>0</v>
      </c>
      <c r="BE45" s="143">
        <f t="shared" ref="BE45:BJ45" si="49">BD45</f>
        <v>0</v>
      </c>
      <c r="BF45" s="143">
        <f t="shared" si="49"/>
        <v>0</v>
      </c>
      <c r="BG45" s="143">
        <f t="shared" si="49"/>
        <v>0</v>
      </c>
      <c r="BH45" s="143">
        <f t="shared" si="49"/>
        <v>0</v>
      </c>
      <c r="BI45" s="143">
        <f t="shared" si="49"/>
        <v>0</v>
      </c>
      <c r="BJ45" s="143">
        <f t="shared" si="49"/>
        <v>0</v>
      </c>
      <c r="BK45" s="5"/>
      <c r="BL45" s="5"/>
      <c r="BM45" s="46"/>
      <c r="CB45" s="47" t="s">
        <v>233</v>
      </c>
      <c r="CC45" s="5" t="str">
        <f>CC44</f>
        <v>sit-in</v>
      </c>
      <c r="CD45" s="143">
        <f t="shared" si="47"/>
        <v>0</v>
      </c>
      <c r="CE45" s="143">
        <f t="shared" ref="CE45:CJ45" si="50">CD45</f>
        <v>0</v>
      </c>
      <c r="CF45" s="143">
        <f t="shared" si="50"/>
        <v>0</v>
      </c>
      <c r="CG45" s="143">
        <f t="shared" si="50"/>
        <v>0</v>
      </c>
      <c r="CH45" s="143">
        <f t="shared" si="50"/>
        <v>0</v>
      </c>
      <c r="CI45" s="143">
        <f t="shared" si="50"/>
        <v>0</v>
      </c>
      <c r="CJ45" s="143">
        <f t="shared" si="50"/>
        <v>0</v>
      </c>
      <c r="CK45" s="5"/>
      <c r="CL45" s="5"/>
      <c r="CM45" s="46"/>
    </row>
    <row r="46" spans="2:91" x14ac:dyDescent="0.35">
      <c r="B46" s="47" t="s">
        <v>234</v>
      </c>
      <c r="C46" s="5"/>
      <c r="D46" s="143"/>
      <c r="E46" s="143">
        <f t="shared" ref="E46:J49" si="51">D46</f>
        <v>0</v>
      </c>
      <c r="F46" s="143">
        <f t="shared" si="51"/>
        <v>0</v>
      </c>
      <c r="G46" s="143">
        <f t="shared" si="51"/>
        <v>0</v>
      </c>
      <c r="H46" s="143">
        <f t="shared" si="51"/>
        <v>0</v>
      </c>
      <c r="I46" s="143">
        <f t="shared" si="51"/>
        <v>0</v>
      </c>
      <c r="J46" s="143">
        <f t="shared" si="51"/>
        <v>0</v>
      </c>
      <c r="K46" s="5"/>
      <c r="L46" s="5"/>
      <c r="M46" s="46"/>
      <c r="AB46" s="47" t="s">
        <v>234</v>
      </c>
      <c r="AC46" s="5"/>
      <c r="AD46" s="143">
        <f t="shared" si="43"/>
        <v>0</v>
      </c>
      <c r="AE46" s="143">
        <f t="shared" si="44"/>
        <v>0</v>
      </c>
      <c r="AF46" s="143">
        <f t="shared" si="44"/>
        <v>0</v>
      </c>
      <c r="AG46" s="143">
        <f t="shared" si="44"/>
        <v>0</v>
      </c>
      <c r="AH46" s="143">
        <f t="shared" si="44"/>
        <v>0</v>
      </c>
      <c r="AI46" s="143">
        <f t="shared" si="44"/>
        <v>0</v>
      </c>
      <c r="AJ46" s="143">
        <f t="shared" si="44"/>
        <v>0</v>
      </c>
      <c r="AK46" s="5"/>
      <c r="AL46" s="5"/>
      <c r="AM46" s="46"/>
      <c r="BB46" s="47" t="s">
        <v>234</v>
      </c>
      <c r="BC46" s="5"/>
      <c r="BD46" s="143">
        <f t="shared" si="45"/>
        <v>0</v>
      </c>
      <c r="BE46" s="143">
        <f t="shared" ref="BE46:BJ46" si="52">BD46</f>
        <v>0</v>
      </c>
      <c r="BF46" s="143">
        <f t="shared" si="52"/>
        <v>0</v>
      </c>
      <c r="BG46" s="143">
        <f t="shared" si="52"/>
        <v>0</v>
      </c>
      <c r="BH46" s="143">
        <f t="shared" si="52"/>
        <v>0</v>
      </c>
      <c r="BI46" s="143">
        <f t="shared" si="52"/>
        <v>0</v>
      </c>
      <c r="BJ46" s="143">
        <f t="shared" si="52"/>
        <v>0</v>
      </c>
      <c r="BK46" s="5"/>
      <c r="BL46" s="5"/>
      <c r="BM46" s="46"/>
      <c r="CB46" s="47" t="s">
        <v>234</v>
      </c>
      <c r="CC46" s="5"/>
      <c r="CD46" s="143">
        <f t="shared" si="47"/>
        <v>0</v>
      </c>
      <c r="CE46" s="143">
        <f t="shared" ref="CE46:CJ46" si="53">CD46</f>
        <v>0</v>
      </c>
      <c r="CF46" s="143">
        <f t="shared" si="53"/>
        <v>0</v>
      </c>
      <c r="CG46" s="143">
        <f t="shared" si="53"/>
        <v>0</v>
      </c>
      <c r="CH46" s="143">
        <f t="shared" si="53"/>
        <v>0</v>
      </c>
      <c r="CI46" s="143">
        <f t="shared" si="53"/>
        <v>0</v>
      </c>
      <c r="CJ46" s="143">
        <f t="shared" si="53"/>
        <v>0</v>
      </c>
      <c r="CK46" s="5"/>
      <c r="CL46" s="5"/>
      <c r="CM46" s="46"/>
    </row>
    <row r="47" spans="2:91" x14ac:dyDescent="0.35">
      <c r="B47" s="47" t="s">
        <v>235</v>
      </c>
      <c r="C47" s="5"/>
      <c r="D47" s="143"/>
      <c r="E47" s="143">
        <f t="shared" si="51"/>
        <v>0</v>
      </c>
      <c r="F47" s="143">
        <f t="shared" si="51"/>
        <v>0</v>
      </c>
      <c r="G47" s="143">
        <f t="shared" si="51"/>
        <v>0</v>
      </c>
      <c r="H47" s="143">
        <f t="shared" si="51"/>
        <v>0</v>
      </c>
      <c r="I47" s="143">
        <f t="shared" si="51"/>
        <v>0</v>
      </c>
      <c r="J47" s="143">
        <f t="shared" si="51"/>
        <v>0</v>
      </c>
      <c r="K47" s="5"/>
      <c r="L47" s="5"/>
      <c r="M47" s="46"/>
      <c r="AB47" s="47" t="s">
        <v>235</v>
      </c>
      <c r="AC47" s="5"/>
      <c r="AD47" s="143">
        <f t="shared" si="43"/>
        <v>0</v>
      </c>
      <c r="AE47" s="143">
        <f t="shared" si="44"/>
        <v>0</v>
      </c>
      <c r="AF47" s="143">
        <f t="shared" si="44"/>
        <v>0</v>
      </c>
      <c r="AG47" s="143">
        <f t="shared" si="44"/>
        <v>0</v>
      </c>
      <c r="AH47" s="143">
        <f t="shared" si="44"/>
        <v>0</v>
      </c>
      <c r="AI47" s="143">
        <f t="shared" si="44"/>
        <v>0</v>
      </c>
      <c r="AJ47" s="143">
        <f t="shared" si="44"/>
        <v>0</v>
      </c>
      <c r="AK47" s="5"/>
      <c r="AL47" s="5"/>
      <c r="AM47" s="46"/>
      <c r="BB47" s="47" t="s">
        <v>235</v>
      </c>
      <c r="BC47" s="5"/>
      <c r="BD47" s="143">
        <f t="shared" si="45"/>
        <v>0</v>
      </c>
      <c r="BE47" s="143">
        <f t="shared" ref="BE47:BJ47" si="54">BD47</f>
        <v>0</v>
      </c>
      <c r="BF47" s="143">
        <f t="shared" si="54"/>
        <v>0</v>
      </c>
      <c r="BG47" s="143">
        <f t="shared" si="54"/>
        <v>0</v>
      </c>
      <c r="BH47" s="143">
        <f t="shared" si="54"/>
        <v>0</v>
      </c>
      <c r="BI47" s="143">
        <f t="shared" si="54"/>
        <v>0</v>
      </c>
      <c r="BJ47" s="143">
        <f t="shared" si="54"/>
        <v>0</v>
      </c>
      <c r="BK47" s="5"/>
      <c r="BL47" s="5"/>
      <c r="BM47" s="46"/>
      <c r="CB47" s="47" t="s">
        <v>235</v>
      </c>
      <c r="CC47" s="5"/>
      <c r="CD47" s="143">
        <f t="shared" si="47"/>
        <v>0</v>
      </c>
      <c r="CE47" s="143">
        <f t="shared" ref="CE47:CJ47" si="55">CD47</f>
        <v>0</v>
      </c>
      <c r="CF47" s="143">
        <f t="shared" si="55"/>
        <v>0</v>
      </c>
      <c r="CG47" s="143">
        <f t="shared" si="55"/>
        <v>0</v>
      </c>
      <c r="CH47" s="143">
        <f t="shared" si="55"/>
        <v>0</v>
      </c>
      <c r="CI47" s="143">
        <f t="shared" si="55"/>
        <v>0</v>
      </c>
      <c r="CJ47" s="143">
        <f t="shared" si="55"/>
        <v>0</v>
      </c>
      <c r="CK47" s="5"/>
      <c r="CL47" s="5"/>
      <c r="CM47" s="46"/>
    </row>
    <row r="48" spans="2:91" x14ac:dyDescent="0.35">
      <c r="B48" s="47" t="s">
        <v>236</v>
      </c>
      <c r="C48" s="5"/>
      <c r="D48" s="143"/>
      <c r="E48" s="143">
        <f>D48</f>
        <v>0</v>
      </c>
      <c r="F48" s="143">
        <f t="shared" si="51"/>
        <v>0</v>
      </c>
      <c r="G48" s="143">
        <f t="shared" si="51"/>
        <v>0</v>
      </c>
      <c r="H48" s="143">
        <f t="shared" si="51"/>
        <v>0</v>
      </c>
      <c r="I48" s="143">
        <f t="shared" si="51"/>
        <v>0</v>
      </c>
      <c r="J48" s="143">
        <f t="shared" si="51"/>
        <v>0</v>
      </c>
      <c r="K48" s="5"/>
      <c r="L48" s="5"/>
      <c r="M48" s="46"/>
      <c r="AB48" s="47" t="s">
        <v>236</v>
      </c>
      <c r="AC48" s="5"/>
      <c r="AD48" s="143">
        <f t="shared" si="43"/>
        <v>0</v>
      </c>
      <c r="AE48" s="143">
        <f t="shared" si="44"/>
        <v>0</v>
      </c>
      <c r="AF48" s="143">
        <f t="shared" si="44"/>
        <v>0</v>
      </c>
      <c r="AG48" s="143">
        <f t="shared" si="44"/>
        <v>0</v>
      </c>
      <c r="AH48" s="143">
        <f t="shared" si="44"/>
        <v>0</v>
      </c>
      <c r="AI48" s="143">
        <f t="shared" si="44"/>
        <v>0</v>
      </c>
      <c r="AJ48" s="143">
        <f t="shared" si="44"/>
        <v>0</v>
      </c>
      <c r="AK48" s="5"/>
      <c r="AL48" s="5"/>
      <c r="AM48" s="46"/>
      <c r="BB48" s="47" t="s">
        <v>236</v>
      </c>
      <c r="BC48" s="5"/>
      <c r="BD48" s="143">
        <f t="shared" si="45"/>
        <v>0</v>
      </c>
      <c r="BE48" s="143">
        <f t="shared" ref="BE48:BJ48" si="56">BD48</f>
        <v>0</v>
      </c>
      <c r="BF48" s="143">
        <f t="shared" si="56"/>
        <v>0</v>
      </c>
      <c r="BG48" s="143">
        <f t="shared" si="56"/>
        <v>0</v>
      </c>
      <c r="BH48" s="143">
        <f t="shared" si="56"/>
        <v>0</v>
      </c>
      <c r="BI48" s="143">
        <f t="shared" si="56"/>
        <v>0</v>
      </c>
      <c r="BJ48" s="143">
        <f t="shared" si="56"/>
        <v>0</v>
      </c>
      <c r="BK48" s="5"/>
      <c r="BL48" s="5"/>
      <c r="BM48" s="46"/>
      <c r="CB48" s="47" t="s">
        <v>236</v>
      </c>
      <c r="CC48" s="5"/>
      <c r="CD48" s="143">
        <f t="shared" si="47"/>
        <v>0</v>
      </c>
      <c r="CE48" s="143">
        <f t="shared" ref="CE48:CJ48" si="57">CD48</f>
        <v>0</v>
      </c>
      <c r="CF48" s="143">
        <f t="shared" si="57"/>
        <v>0</v>
      </c>
      <c r="CG48" s="143">
        <f t="shared" si="57"/>
        <v>0</v>
      </c>
      <c r="CH48" s="143">
        <f t="shared" si="57"/>
        <v>0</v>
      </c>
      <c r="CI48" s="143">
        <f t="shared" si="57"/>
        <v>0</v>
      </c>
      <c r="CJ48" s="143">
        <f t="shared" si="57"/>
        <v>0</v>
      </c>
      <c r="CK48" s="5"/>
      <c r="CL48" s="5"/>
      <c r="CM48" s="46"/>
    </row>
    <row r="49" spans="2:91" x14ac:dyDescent="0.35">
      <c r="B49" s="47" t="str">
        <f>B40</f>
        <v xml:space="preserve">Other </v>
      </c>
      <c r="C49" s="5"/>
      <c r="D49" s="143"/>
      <c r="E49" s="143">
        <f>D49</f>
        <v>0</v>
      </c>
      <c r="F49" s="143">
        <f t="shared" si="51"/>
        <v>0</v>
      </c>
      <c r="G49" s="143">
        <f t="shared" si="51"/>
        <v>0</v>
      </c>
      <c r="H49" s="143">
        <f t="shared" si="51"/>
        <v>0</v>
      </c>
      <c r="I49" s="143">
        <f t="shared" si="51"/>
        <v>0</v>
      </c>
      <c r="J49" s="143">
        <f t="shared" si="51"/>
        <v>0</v>
      </c>
      <c r="K49" s="5"/>
      <c r="L49" s="5"/>
      <c r="M49" s="46"/>
      <c r="AB49" s="47" t="str">
        <f>AB40</f>
        <v xml:space="preserve">Other </v>
      </c>
      <c r="AC49" s="5"/>
      <c r="AD49" s="143">
        <f t="shared" si="43"/>
        <v>0</v>
      </c>
      <c r="AE49" s="143">
        <f t="shared" si="44"/>
        <v>0</v>
      </c>
      <c r="AF49" s="143">
        <f t="shared" si="44"/>
        <v>0</v>
      </c>
      <c r="AG49" s="143">
        <f t="shared" si="44"/>
        <v>0</v>
      </c>
      <c r="AH49" s="143">
        <f t="shared" si="44"/>
        <v>0</v>
      </c>
      <c r="AI49" s="143">
        <f t="shared" si="44"/>
        <v>0</v>
      </c>
      <c r="AJ49" s="143">
        <f t="shared" si="44"/>
        <v>0</v>
      </c>
      <c r="AK49" s="5"/>
      <c r="AL49" s="5"/>
      <c r="AM49" s="46"/>
      <c r="BB49" s="47" t="str">
        <f>BB40</f>
        <v xml:space="preserve">Other </v>
      </c>
      <c r="BC49" s="5"/>
      <c r="BD49" s="143">
        <f t="shared" si="45"/>
        <v>0</v>
      </c>
      <c r="BE49" s="143">
        <f t="shared" ref="BE49:BJ49" si="58">BD49</f>
        <v>0</v>
      </c>
      <c r="BF49" s="143">
        <f t="shared" si="58"/>
        <v>0</v>
      </c>
      <c r="BG49" s="143">
        <f t="shared" si="58"/>
        <v>0</v>
      </c>
      <c r="BH49" s="143">
        <f t="shared" si="58"/>
        <v>0</v>
      </c>
      <c r="BI49" s="143">
        <f t="shared" si="58"/>
        <v>0</v>
      </c>
      <c r="BJ49" s="143">
        <f t="shared" si="58"/>
        <v>0</v>
      </c>
      <c r="BK49" s="5"/>
      <c r="BL49" s="5"/>
      <c r="BM49" s="46"/>
      <c r="CB49" s="47" t="str">
        <f>CB40</f>
        <v xml:space="preserve">Other </v>
      </c>
      <c r="CC49" s="5"/>
      <c r="CD49" s="143">
        <f t="shared" si="47"/>
        <v>0</v>
      </c>
      <c r="CE49" s="143">
        <f t="shared" ref="CE49:CJ49" si="59">CD49</f>
        <v>0</v>
      </c>
      <c r="CF49" s="143">
        <f t="shared" si="59"/>
        <v>0</v>
      </c>
      <c r="CG49" s="143">
        <f t="shared" si="59"/>
        <v>0</v>
      </c>
      <c r="CH49" s="143">
        <f t="shared" si="59"/>
        <v>0</v>
      </c>
      <c r="CI49" s="143">
        <f t="shared" si="59"/>
        <v>0</v>
      </c>
      <c r="CJ49" s="143">
        <f t="shared" si="59"/>
        <v>0</v>
      </c>
      <c r="CK49" s="5"/>
      <c r="CL49" s="5"/>
      <c r="CM49" s="46"/>
    </row>
    <row r="50" spans="2:91" x14ac:dyDescent="0.35">
      <c r="B50" s="47"/>
      <c r="C50" s="5"/>
      <c r="D50" s="154"/>
      <c r="E50" s="154"/>
      <c r="F50" s="154"/>
      <c r="G50" s="154"/>
      <c r="H50" s="154"/>
      <c r="I50" s="154"/>
      <c r="J50" s="154"/>
      <c r="K50" s="5"/>
      <c r="L50" s="5"/>
      <c r="M50" s="46"/>
      <c r="AB50" s="47"/>
      <c r="AC50" s="5"/>
      <c r="AD50" s="154"/>
      <c r="AE50" s="154"/>
      <c r="AF50" s="154"/>
      <c r="AG50" s="154"/>
      <c r="AH50" s="154"/>
      <c r="AI50" s="154"/>
      <c r="AJ50" s="154"/>
      <c r="AK50" s="5"/>
      <c r="AL50" s="5"/>
      <c r="AM50" s="46"/>
      <c r="BB50" s="47"/>
      <c r="BC50" s="5"/>
      <c r="BD50" s="154"/>
      <c r="BE50" s="154"/>
      <c r="BF50" s="154"/>
      <c r="BG50" s="154"/>
      <c r="BH50" s="154"/>
      <c r="BI50" s="154"/>
      <c r="BJ50" s="154"/>
      <c r="BK50" s="5"/>
      <c r="BL50" s="5"/>
      <c r="BM50" s="46"/>
      <c r="CB50" s="47"/>
      <c r="CC50" s="5"/>
      <c r="CD50" s="154"/>
      <c r="CE50" s="154"/>
      <c r="CF50" s="154"/>
      <c r="CG50" s="154"/>
      <c r="CH50" s="154"/>
      <c r="CI50" s="154"/>
      <c r="CJ50" s="154"/>
      <c r="CK50" s="5"/>
      <c r="CL50" s="5"/>
      <c r="CM50" s="46"/>
    </row>
    <row r="51" spans="2:91" x14ac:dyDescent="0.35">
      <c r="B51" s="303" t="s">
        <v>27</v>
      </c>
      <c r="C51" s="5"/>
      <c r="D51" s="154"/>
      <c r="E51" s="154"/>
      <c r="F51" s="154"/>
      <c r="G51" s="154"/>
      <c r="H51" s="154"/>
      <c r="I51" s="154"/>
      <c r="J51" s="154"/>
      <c r="K51" s="5"/>
      <c r="L51" s="5"/>
      <c r="M51" s="46"/>
      <c r="AB51" s="140" t="s">
        <v>27</v>
      </c>
      <c r="AC51" s="5"/>
      <c r="AD51" s="154"/>
      <c r="AE51" s="154"/>
      <c r="AF51" s="154"/>
      <c r="AG51" s="154"/>
      <c r="AH51" s="154"/>
      <c r="AI51" s="154"/>
      <c r="AJ51" s="154"/>
      <c r="AK51" s="5"/>
      <c r="AL51" s="5"/>
      <c r="AM51" s="46"/>
      <c r="BB51" s="140" t="s">
        <v>27</v>
      </c>
      <c r="BC51" s="5"/>
      <c r="BD51" s="154"/>
      <c r="BE51" s="154"/>
      <c r="BF51" s="154"/>
      <c r="BG51" s="154"/>
      <c r="BH51" s="154"/>
      <c r="BI51" s="154"/>
      <c r="BJ51" s="154"/>
      <c r="BK51" s="5"/>
      <c r="BL51" s="5"/>
      <c r="BM51" s="46"/>
      <c r="CB51" s="140" t="s">
        <v>27</v>
      </c>
      <c r="CC51" s="5"/>
      <c r="CD51" s="154"/>
      <c r="CE51" s="154"/>
      <c r="CF51" s="154"/>
      <c r="CG51" s="154"/>
      <c r="CH51" s="154"/>
      <c r="CI51" s="154"/>
      <c r="CJ51" s="154"/>
      <c r="CK51" s="5"/>
      <c r="CL51" s="5"/>
      <c r="CM51" s="46"/>
    </row>
    <row r="52" spans="2:91" x14ac:dyDescent="0.35">
      <c r="B52" s="140" t="s">
        <v>255</v>
      </c>
      <c r="C52" s="5"/>
      <c r="D52" s="117"/>
      <c r="E52" s="117"/>
      <c r="F52" s="117"/>
      <c r="G52" s="117"/>
      <c r="H52" s="117"/>
      <c r="I52" s="117"/>
      <c r="J52" s="117"/>
      <c r="K52" s="5"/>
      <c r="L52" s="5"/>
      <c r="M52" s="46"/>
      <c r="AB52" s="140" t="s">
        <v>255</v>
      </c>
      <c r="AC52" s="5"/>
      <c r="AD52" s="117"/>
      <c r="AE52" s="117"/>
      <c r="AF52" s="117"/>
      <c r="AG52" s="117"/>
      <c r="AH52" s="117"/>
      <c r="AI52" s="117"/>
      <c r="AJ52" s="117"/>
      <c r="AK52" s="5"/>
      <c r="AL52" s="5"/>
      <c r="AM52" s="46"/>
      <c r="BB52" s="140" t="s">
        <v>255</v>
      </c>
      <c r="BC52" s="5"/>
      <c r="BD52" s="117"/>
      <c r="BE52" s="117"/>
      <c r="BF52" s="117"/>
      <c r="BG52" s="117"/>
      <c r="BH52" s="117"/>
      <c r="BI52" s="117"/>
      <c r="BJ52" s="117"/>
      <c r="BK52" s="5"/>
      <c r="BL52" s="5"/>
      <c r="BM52" s="46"/>
      <c r="CB52" s="140" t="s">
        <v>255</v>
      </c>
      <c r="CC52" s="5"/>
      <c r="CD52" s="117"/>
      <c r="CE52" s="117"/>
      <c r="CF52" s="117"/>
      <c r="CG52" s="117"/>
      <c r="CH52" s="117"/>
      <c r="CI52" s="117"/>
      <c r="CJ52" s="117"/>
      <c r="CK52" s="5"/>
      <c r="CL52" s="5"/>
      <c r="CM52" s="46"/>
    </row>
    <row r="53" spans="2:91" x14ac:dyDescent="0.35">
      <c r="B53" s="47" t="str">
        <f>B25</f>
        <v xml:space="preserve">Beverage only guests </v>
      </c>
      <c r="C53" s="5"/>
      <c r="D53" s="174"/>
      <c r="E53" s="174"/>
      <c r="F53" s="174"/>
      <c r="G53" s="174"/>
      <c r="H53" s="174"/>
      <c r="I53" s="174"/>
      <c r="J53" s="174"/>
      <c r="K53" s="5"/>
      <c r="L53" s="5"/>
      <c r="M53" s="46"/>
      <c r="AB53" s="47" t="str">
        <f>AB25</f>
        <v xml:space="preserve">Beverage only guests </v>
      </c>
      <c r="AC53" s="5"/>
      <c r="AD53" s="174"/>
      <c r="AE53" s="174"/>
      <c r="AF53" s="174"/>
      <c r="AG53" s="174"/>
      <c r="AH53" s="174"/>
      <c r="AI53" s="174"/>
      <c r="AJ53" s="174"/>
      <c r="AK53" s="5"/>
      <c r="AL53" s="5"/>
      <c r="AM53" s="46"/>
      <c r="BB53" s="47" t="str">
        <f>BB25</f>
        <v xml:space="preserve">Beverage only guests </v>
      </c>
      <c r="BC53" s="5"/>
      <c r="BD53" s="174"/>
      <c r="BE53" s="174"/>
      <c r="BF53" s="174"/>
      <c r="BG53" s="174"/>
      <c r="BH53" s="174"/>
      <c r="BI53" s="174"/>
      <c r="BJ53" s="174"/>
      <c r="BK53" s="5"/>
      <c r="BL53" s="5"/>
      <c r="BM53" s="46"/>
      <c r="CB53" s="47" t="str">
        <f>CB25</f>
        <v xml:space="preserve">Beverage only guests </v>
      </c>
      <c r="CC53" s="5"/>
      <c r="CD53" s="174"/>
      <c r="CE53" s="174"/>
      <c r="CF53" s="174"/>
      <c r="CG53" s="174"/>
      <c r="CH53" s="174"/>
      <c r="CI53" s="174"/>
      <c r="CJ53" s="174"/>
      <c r="CK53" s="5"/>
      <c r="CL53" s="5"/>
      <c r="CM53" s="46"/>
    </row>
    <row r="54" spans="2:91" x14ac:dyDescent="0.35">
      <c r="B54" s="47" t="str">
        <f t="shared" ref="B54:B59" si="60">B26</f>
        <v xml:space="preserve">Food served on premises </v>
      </c>
      <c r="C54" s="5" t="str">
        <f>C26</f>
        <v>sit-in</v>
      </c>
      <c r="D54" s="174"/>
      <c r="E54" s="174"/>
      <c r="F54" s="174"/>
      <c r="G54" s="174"/>
      <c r="H54" s="174"/>
      <c r="I54" s="174"/>
      <c r="J54" s="174"/>
      <c r="K54" s="5"/>
      <c r="L54" s="159"/>
      <c r="M54" s="46"/>
      <c r="AB54" s="47" t="str">
        <f t="shared" ref="AB54:AB59" si="61">AB26</f>
        <v xml:space="preserve">Food served on premises </v>
      </c>
      <c r="AC54" s="5" t="str">
        <f>AC26</f>
        <v>sit-in</v>
      </c>
      <c r="AD54" s="174"/>
      <c r="AE54" s="174"/>
      <c r="AF54" s="174"/>
      <c r="AG54" s="174"/>
      <c r="AH54" s="174"/>
      <c r="AI54" s="174"/>
      <c r="AJ54" s="174"/>
      <c r="AK54" s="5"/>
      <c r="AL54" s="5"/>
      <c r="AM54" s="46"/>
      <c r="BB54" s="47" t="str">
        <f t="shared" ref="BB54:BB59" si="62">BB26</f>
        <v xml:space="preserve">Food served on premises </v>
      </c>
      <c r="BC54" s="5" t="str">
        <f>BC26</f>
        <v>sit-in</v>
      </c>
      <c r="BD54" s="174"/>
      <c r="BE54" s="174"/>
      <c r="BF54" s="174"/>
      <c r="BG54" s="174"/>
      <c r="BH54" s="174"/>
      <c r="BI54" s="174"/>
      <c r="BJ54" s="174"/>
      <c r="BK54" s="5"/>
      <c r="BL54" s="5"/>
      <c r="BM54" s="46"/>
      <c r="CB54" s="47" t="str">
        <f t="shared" ref="CB54:CB59" si="63">CB26</f>
        <v xml:space="preserve">Food served on premises </v>
      </c>
      <c r="CC54" s="5" t="str">
        <f>CC26</f>
        <v>sit-in</v>
      </c>
      <c r="CD54" s="174"/>
      <c r="CE54" s="174"/>
      <c r="CF54" s="174"/>
      <c r="CG54" s="174"/>
      <c r="CH54" s="174"/>
      <c r="CI54" s="174"/>
      <c r="CJ54" s="174"/>
      <c r="CK54" s="5"/>
      <c r="CL54" s="5"/>
      <c r="CM54" s="46"/>
    </row>
    <row r="55" spans="2:91" x14ac:dyDescent="0.35">
      <c r="B55" s="47" t="str">
        <f t="shared" si="60"/>
        <v xml:space="preserve">Beverage with food </v>
      </c>
      <c r="C55" s="5" t="str">
        <f>C27</f>
        <v>sit in</v>
      </c>
      <c r="D55" s="174"/>
      <c r="E55" s="174"/>
      <c r="F55" s="174"/>
      <c r="G55" s="174"/>
      <c r="H55" s="174"/>
      <c r="I55" s="174"/>
      <c r="J55" s="174"/>
      <c r="K55" s="5"/>
      <c r="L55" s="159"/>
      <c r="M55" s="46"/>
      <c r="AB55" s="47" t="str">
        <f t="shared" si="61"/>
        <v xml:space="preserve">Beverage with food </v>
      </c>
      <c r="AC55" s="5" t="str">
        <f>AC27</f>
        <v>sit in</v>
      </c>
      <c r="AD55" s="174"/>
      <c r="AE55" s="174"/>
      <c r="AF55" s="174"/>
      <c r="AG55" s="174"/>
      <c r="AH55" s="174"/>
      <c r="AI55" s="174"/>
      <c r="AJ55" s="174"/>
      <c r="AK55" s="5"/>
      <c r="AL55" s="5"/>
      <c r="AM55" s="46"/>
      <c r="BB55" s="47" t="str">
        <f t="shared" si="62"/>
        <v xml:space="preserve">Beverage with food </v>
      </c>
      <c r="BC55" s="5" t="str">
        <f>BC27</f>
        <v>sit in</v>
      </c>
      <c r="BD55" s="174"/>
      <c r="BE55" s="174"/>
      <c r="BF55" s="174"/>
      <c r="BG55" s="174"/>
      <c r="BH55" s="174"/>
      <c r="BI55" s="174"/>
      <c r="BJ55" s="174"/>
      <c r="BK55" s="5"/>
      <c r="BL55" s="5"/>
      <c r="BM55" s="46"/>
      <c r="CB55" s="47" t="str">
        <f t="shared" si="63"/>
        <v xml:space="preserve">Beverage with food </v>
      </c>
      <c r="CC55" s="5" t="str">
        <f>CC27</f>
        <v>sit in</v>
      </c>
      <c r="CD55" s="174"/>
      <c r="CE55" s="174"/>
      <c r="CF55" s="174"/>
      <c r="CG55" s="174"/>
      <c r="CH55" s="174"/>
      <c r="CI55" s="174"/>
      <c r="CJ55" s="174"/>
      <c r="CK55" s="5"/>
      <c r="CL55" s="5"/>
      <c r="CM55" s="46"/>
    </row>
    <row r="56" spans="2:91" x14ac:dyDescent="0.35">
      <c r="B56" s="47" t="str">
        <f t="shared" si="60"/>
        <v>"Take-away" food/snacks</v>
      </c>
      <c r="C56" s="5"/>
      <c r="D56" s="174"/>
      <c r="E56" s="174"/>
      <c r="F56" s="174"/>
      <c r="G56" s="174"/>
      <c r="H56" s="174"/>
      <c r="I56" s="174"/>
      <c r="J56" s="174"/>
      <c r="K56" s="5"/>
      <c r="L56" s="159"/>
      <c r="M56" s="46"/>
      <c r="AB56" s="47" t="str">
        <f t="shared" si="61"/>
        <v>"Take-away" food/snacks</v>
      </c>
      <c r="AC56" s="5"/>
      <c r="AD56" s="174"/>
      <c r="AE56" s="174"/>
      <c r="AF56" s="174"/>
      <c r="AG56" s="174"/>
      <c r="AH56" s="174"/>
      <c r="AI56" s="174"/>
      <c r="AJ56" s="174"/>
      <c r="AK56" s="5"/>
      <c r="AL56" s="5"/>
      <c r="AM56" s="46"/>
      <c r="BB56" s="47" t="str">
        <f t="shared" si="62"/>
        <v>"Take-away" food/snacks</v>
      </c>
      <c r="BC56" s="5"/>
      <c r="BD56" s="174"/>
      <c r="BE56" s="174"/>
      <c r="BF56" s="174"/>
      <c r="BG56" s="174"/>
      <c r="BH56" s="174"/>
      <c r="BI56" s="174"/>
      <c r="BJ56" s="174"/>
      <c r="BK56" s="5"/>
      <c r="BL56" s="5"/>
      <c r="BM56" s="46"/>
      <c r="CB56" s="47" t="str">
        <f t="shared" si="63"/>
        <v>"Take-away" food/snacks</v>
      </c>
      <c r="CC56" s="5"/>
      <c r="CD56" s="174"/>
      <c r="CE56" s="174"/>
      <c r="CF56" s="174"/>
      <c r="CG56" s="174"/>
      <c r="CH56" s="174"/>
      <c r="CI56" s="174"/>
      <c r="CJ56" s="174"/>
      <c r="CK56" s="5"/>
      <c r="CL56" s="5"/>
      <c r="CM56" s="46"/>
    </row>
    <row r="57" spans="2:91" x14ac:dyDescent="0.35">
      <c r="B57" s="47" t="str">
        <f t="shared" si="60"/>
        <v>"Take-away" beverage with food</v>
      </c>
      <c r="C57" s="5"/>
      <c r="D57" s="174"/>
      <c r="E57" s="174"/>
      <c r="F57" s="174"/>
      <c r="G57" s="174"/>
      <c r="H57" s="174"/>
      <c r="I57" s="174"/>
      <c r="J57" s="174"/>
      <c r="K57" s="5"/>
      <c r="L57" s="159"/>
      <c r="M57" s="46"/>
      <c r="AB57" s="47" t="str">
        <f t="shared" si="61"/>
        <v>"Take-away" beverage with food</v>
      </c>
      <c r="AC57" s="5"/>
      <c r="AD57" s="174"/>
      <c r="AE57" s="174"/>
      <c r="AF57" s="174"/>
      <c r="AG57" s="174"/>
      <c r="AH57" s="174"/>
      <c r="AI57" s="174"/>
      <c r="AJ57" s="174"/>
      <c r="AK57" s="5"/>
      <c r="AL57" s="5"/>
      <c r="AM57" s="46"/>
      <c r="BB57" s="47" t="str">
        <f t="shared" si="62"/>
        <v>"Take-away" beverage with food</v>
      </c>
      <c r="BC57" s="5"/>
      <c r="BD57" s="174"/>
      <c r="BE57" s="174"/>
      <c r="BF57" s="174"/>
      <c r="BG57" s="174"/>
      <c r="BH57" s="174"/>
      <c r="BI57" s="174"/>
      <c r="BJ57" s="174"/>
      <c r="BK57" s="5"/>
      <c r="BL57" s="5"/>
      <c r="BM57" s="46"/>
      <c r="CB57" s="47" t="str">
        <f t="shared" si="63"/>
        <v>"Take-away" beverage with food</v>
      </c>
      <c r="CC57" s="5"/>
      <c r="CD57" s="174"/>
      <c r="CE57" s="174"/>
      <c r="CF57" s="174"/>
      <c r="CG57" s="174"/>
      <c r="CH57" s="174"/>
      <c r="CI57" s="174"/>
      <c r="CJ57" s="174"/>
      <c r="CK57" s="5"/>
      <c r="CL57" s="5"/>
      <c r="CM57" s="46"/>
    </row>
    <row r="58" spans="2:91" x14ac:dyDescent="0.35">
      <c r="B58" s="47" t="str">
        <f t="shared" si="60"/>
        <v xml:space="preserve">"Take away" soft beverage only (ie tea/coffee) </v>
      </c>
      <c r="C58" s="5"/>
      <c r="D58" s="174"/>
      <c r="E58" s="174"/>
      <c r="F58" s="174"/>
      <c r="G58" s="174"/>
      <c r="H58" s="174"/>
      <c r="I58" s="174"/>
      <c r="J58" s="174"/>
      <c r="K58" s="5"/>
      <c r="L58" s="159"/>
      <c r="M58" s="46"/>
      <c r="AB58" s="47" t="str">
        <f t="shared" si="61"/>
        <v xml:space="preserve">"Take away" soft beverage only (ie tea/coffee) </v>
      </c>
      <c r="AC58" s="5"/>
      <c r="AD58" s="174"/>
      <c r="AE58" s="174"/>
      <c r="AF58" s="174"/>
      <c r="AG58" s="174"/>
      <c r="AH58" s="174"/>
      <c r="AI58" s="174"/>
      <c r="AJ58" s="174"/>
      <c r="AK58" s="5"/>
      <c r="AL58" s="5"/>
      <c r="AM58" s="46"/>
      <c r="BB58" s="47" t="str">
        <f t="shared" si="62"/>
        <v xml:space="preserve">"Take away" soft beverage only (ie tea/coffee) </v>
      </c>
      <c r="BC58" s="5"/>
      <c r="BD58" s="174"/>
      <c r="BE58" s="174"/>
      <c r="BF58" s="174"/>
      <c r="BG58" s="174"/>
      <c r="BH58" s="174"/>
      <c r="BI58" s="174"/>
      <c r="BJ58" s="174"/>
      <c r="BK58" s="5"/>
      <c r="BL58" s="5"/>
      <c r="BM58" s="46"/>
      <c r="CB58" s="47" t="str">
        <f t="shared" si="63"/>
        <v xml:space="preserve">"Take away" soft beverage only (ie tea/coffee) </v>
      </c>
      <c r="CC58" s="5"/>
      <c r="CD58" s="174"/>
      <c r="CE58" s="174"/>
      <c r="CF58" s="174"/>
      <c r="CG58" s="174"/>
      <c r="CH58" s="174"/>
      <c r="CI58" s="174"/>
      <c r="CJ58" s="174"/>
      <c r="CK58" s="5"/>
      <c r="CL58" s="5"/>
      <c r="CM58" s="46"/>
    </row>
    <row r="59" spans="2:91" x14ac:dyDescent="0.35">
      <c r="B59" s="47" t="str">
        <f t="shared" si="60"/>
        <v>Other income (such as room hire/cover charge if applicable)</v>
      </c>
      <c r="C59" s="5"/>
      <c r="D59" s="174"/>
      <c r="E59" s="174"/>
      <c r="F59" s="174"/>
      <c r="G59" s="174"/>
      <c r="H59" s="174"/>
      <c r="I59" s="174"/>
      <c r="J59" s="174"/>
      <c r="K59" s="5"/>
      <c r="L59" s="159"/>
      <c r="M59" s="46"/>
      <c r="AB59" s="47" t="str">
        <f t="shared" si="61"/>
        <v>Other income (such as room hire/cover charge if applicable)</v>
      </c>
      <c r="AC59" s="5"/>
      <c r="AD59" s="174"/>
      <c r="AE59" s="174"/>
      <c r="AF59" s="174"/>
      <c r="AG59" s="174"/>
      <c r="AH59" s="174"/>
      <c r="AI59" s="174"/>
      <c r="AJ59" s="174"/>
      <c r="AK59" s="5"/>
      <c r="AL59" s="5"/>
      <c r="AM59" s="46"/>
      <c r="BB59" s="47" t="str">
        <f t="shared" si="62"/>
        <v>Other income (such as room hire/cover charge if applicable)</v>
      </c>
      <c r="BC59" s="5"/>
      <c r="BD59" s="174"/>
      <c r="BE59" s="174"/>
      <c r="BF59" s="174"/>
      <c r="BG59" s="174"/>
      <c r="BH59" s="174"/>
      <c r="BI59" s="174"/>
      <c r="BJ59" s="174"/>
      <c r="BK59" s="5"/>
      <c r="BL59" s="5"/>
      <c r="BM59" s="46"/>
      <c r="CB59" s="47" t="str">
        <f t="shared" si="63"/>
        <v>Other income (such as room hire/cover charge if applicable)</v>
      </c>
      <c r="CC59" s="5"/>
      <c r="CD59" s="174"/>
      <c r="CE59" s="174"/>
      <c r="CF59" s="174"/>
      <c r="CG59" s="174"/>
      <c r="CH59" s="174"/>
      <c r="CI59" s="174"/>
      <c r="CJ59" s="174"/>
      <c r="CK59" s="5"/>
      <c r="CL59" s="5"/>
      <c r="CM59" s="46"/>
    </row>
    <row r="60" spans="2:91" x14ac:dyDescent="0.35">
      <c r="B60" s="49"/>
      <c r="C60" s="50"/>
      <c r="D60" s="160"/>
      <c r="E60" s="160"/>
      <c r="F60" s="160"/>
      <c r="G60" s="160"/>
      <c r="H60" s="160"/>
      <c r="I60" s="160"/>
      <c r="J60" s="160"/>
      <c r="K60" s="50"/>
      <c r="L60" s="50"/>
      <c r="M60" s="51"/>
      <c r="AB60" s="49"/>
      <c r="AC60" s="50"/>
      <c r="AD60" s="160"/>
      <c r="AE60" s="160"/>
      <c r="AF60" s="160"/>
      <c r="AG60" s="160"/>
      <c r="AH60" s="160"/>
      <c r="AI60" s="160"/>
      <c r="AJ60" s="160"/>
      <c r="AK60" s="50"/>
      <c r="AL60" s="50"/>
      <c r="AM60" s="51"/>
      <c r="BB60" s="49"/>
      <c r="BC60" s="50"/>
      <c r="BD60" s="160"/>
      <c r="BE60" s="160"/>
      <c r="BF60" s="160"/>
      <c r="BG60" s="160"/>
      <c r="BH60" s="160"/>
      <c r="BI60" s="160"/>
      <c r="BJ60" s="160"/>
      <c r="BK60" s="50"/>
      <c r="BL60" s="50"/>
      <c r="BM60" s="51"/>
      <c r="CB60" s="49"/>
      <c r="CC60" s="50"/>
      <c r="CD60" s="160"/>
      <c r="CE60" s="160"/>
      <c r="CF60" s="160"/>
      <c r="CG60" s="160"/>
      <c r="CH60" s="160"/>
      <c r="CI60" s="160"/>
      <c r="CJ60" s="160"/>
      <c r="CK60" s="50"/>
      <c r="CL60" s="50"/>
      <c r="CM60" s="51"/>
    </row>
    <row r="61" spans="2:91" x14ac:dyDescent="0.35">
      <c r="B61" s="47"/>
      <c r="C61" s="5"/>
      <c r="D61" s="93"/>
      <c r="E61" s="93"/>
      <c r="F61" s="93"/>
      <c r="G61" s="93"/>
      <c r="H61" s="93"/>
      <c r="I61" s="93"/>
      <c r="J61" s="93"/>
      <c r="K61" s="5"/>
      <c r="L61" s="5"/>
      <c r="M61" s="46"/>
      <c r="AB61" s="47"/>
      <c r="AC61" s="5"/>
      <c r="AD61" s="93"/>
      <c r="AE61" s="93"/>
      <c r="AF61" s="93"/>
      <c r="AG61" s="93"/>
      <c r="AH61" s="93"/>
      <c r="AI61" s="93"/>
      <c r="AJ61" s="93"/>
      <c r="AK61" s="5"/>
      <c r="AL61" s="5"/>
      <c r="AM61" s="46"/>
      <c r="BB61" s="47"/>
      <c r="BC61" s="5"/>
      <c r="BD61" s="93"/>
      <c r="BE61" s="93"/>
      <c r="BF61" s="93"/>
      <c r="BG61" s="93"/>
      <c r="BH61" s="93"/>
      <c r="BI61" s="93"/>
      <c r="BJ61" s="93"/>
      <c r="BK61" s="5"/>
      <c r="BL61" s="5"/>
      <c r="BM61" s="46"/>
      <c r="CB61" s="47"/>
      <c r="CC61" s="5"/>
      <c r="CD61" s="93"/>
      <c r="CE61" s="93"/>
      <c r="CF61" s="93"/>
      <c r="CG61" s="93"/>
      <c r="CH61" s="93"/>
      <c r="CI61" s="93"/>
      <c r="CJ61" s="93"/>
      <c r="CK61" s="5"/>
      <c r="CL61" s="5"/>
      <c r="CM61" s="46"/>
    </row>
    <row r="62" spans="2:91" x14ac:dyDescent="0.35">
      <c r="B62" s="163" t="s">
        <v>215</v>
      </c>
      <c r="C62" s="5"/>
      <c r="D62" s="14" t="s">
        <v>18</v>
      </c>
      <c r="E62" s="14" t="s">
        <v>19</v>
      </c>
      <c r="F62" s="14" t="s">
        <v>20</v>
      </c>
      <c r="G62" s="14" t="s">
        <v>21</v>
      </c>
      <c r="H62" s="14" t="s">
        <v>22</v>
      </c>
      <c r="I62" s="14" t="s">
        <v>23</v>
      </c>
      <c r="J62" s="14" t="s">
        <v>24</v>
      </c>
      <c r="K62" s="5"/>
      <c r="L62" s="14" t="s">
        <v>49</v>
      </c>
      <c r="M62" s="46"/>
      <c r="AB62" s="163" t="s">
        <v>215</v>
      </c>
      <c r="AC62" s="5"/>
      <c r="AD62" s="14" t="s">
        <v>18</v>
      </c>
      <c r="AE62" s="14" t="s">
        <v>19</v>
      </c>
      <c r="AF62" s="14" t="s">
        <v>20</v>
      </c>
      <c r="AG62" s="14" t="s">
        <v>21</v>
      </c>
      <c r="AH62" s="14" t="s">
        <v>22</v>
      </c>
      <c r="AI62" s="14" t="s">
        <v>23</v>
      </c>
      <c r="AJ62" s="14" t="s">
        <v>24</v>
      </c>
      <c r="AK62" s="5"/>
      <c r="AL62" s="14" t="str">
        <f>AL35</f>
        <v>Week 2</v>
      </c>
      <c r="AM62" s="46"/>
      <c r="BB62" s="163" t="s">
        <v>215</v>
      </c>
      <c r="BC62" s="5"/>
      <c r="BD62" s="14" t="s">
        <v>18</v>
      </c>
      <c r="BE62" s="14" t="s">
        <v>19</v>
      </c>
      <c r="BF62" s="14" t="s">
        <v>20</v>
      </c>
      <c r="BG62" s="14" t="s">
        <v>21</v>
      </c>
      <c r="BH62" s="14" t="s">
        <v>22</v>
      </c>
      <c r="BI62" s="14" t="s">
        <v>23</v>
      </c>
      <c r="BJ62" s="14" t="s">
        <v>24</v>
      </c>
      <c r="BK62" s="5"/>
      <c r="BL62" s="14" t="str">
        <f>BL35</f>
        <v>Week 3</v>
      </c>
      <c r="BM62" s="46"/>
      <c r="CB62" s="163" t="s">
        <v>215</v>
      </c>
      <c r="CC62" s="5"/>
      <c r="CD62" s="14" t="s">
        <v>18</v>
      </c>
      <c r="CE62" s="14" t="s">
        <v>19</v>
      </c>
      <c r="CF62" s="14" t="s">
        <v>20</v>
      </c>
      <c r="CG62" s="14" t="s">
        <v>21</v>
      </c>
      <c r="CH62" s="14" t="s">
        <v>22</v>
      </c>
      <c r="CI62" s="14" t="s">
        <v>23</v>
      </c>
      <c r="CJ62" s="14" t="s">
        <v>24</v>
      </c>
      <c r="CK62" s="5"/>
      <c r="CL62" s="14" t="str">
        <f>CL35</f>
        <v>Week 3</v>
      </c>
      <c r="CM62" s="46"/>
    </row>
    <row r="63" spans="2:91" x14ac:dyDescent="0.35">
      <c r="B63" s="163"/>
      <c r="C63" s="5"/>
      <c r="D63" s="14"/>
      <c r="E63" s="14"/>
      <c r="F63" s="14"/>
      <c r="G63" s="14"/>
      <c r="H63" s="14"/>
      <c r="I63" s="14"/>
      <c r="J63" s="14"/>
      <c r="K63" s="5"/>
      <c r="L63" s="14"/>
      <c r="M63" s="46"/>
      <c r="AB63" s="163"/>
      <c r="AC63" s="5"/>
      <c r="AD63" s="14"/>
      <c r="AE63" s="14"/>
      <c r="AF63" s="14"/>
      <c r="AG63" s="14"/>
      <c r="AH63" s="14"/>
      <c r="AI63" s="14"/>
      <c r="AJ63" s="14"/>
      <c r="AK63" s="5"/>
      <c r="AL63" s="14"/>
      <c r="AM63" s="46"/>
      <c r="BB63" s="163"/>
      <c r="BC63" s="5"/>
      <c r="BD63" s="14"/>
      <c r="BE63" s="14"/>
      <c r="BF63" s="14"/>
      <c r="BG63" s="14"/>
      <c r="BH63" s="14"/>
      <c r="BI63" s="14"/>
      <c r="BJ63" s="14"/>
      <c r="BK63" s="5"/>
      <c r="BL63" s="14"/>
      <c r="BM63" s="46"/>
      <c r="CB63" s="163"/>
      <c r="CC63" s="5"/>
      <c r="CD63" s="14"/>
      <c r="CE63" s="14"/>
      <c r="CF63" s="14"/>
      <c r="CG63" s="14"/>
      <c r="CH63" s="14"/>
      <c r="CI63" s="14"/>
      <c r="CJ63" s="14"/>
      <c r="CK63" s="5"/>
      <c r="CL63" s="14"/>
      <c r="CM63" s="46"/>
    </row>
    <row r="64" spans="2:91" x14ac:dyDescent="0.35">
      <c r="B64" s="47" t="s">
        <v>225</v>
      </c>
      <c r="C64" s="16" t="s">
        <v>230</v>
      </c>
      <c r="D64" s="142"/>
      <c r="E64" s="142"/>
      <c r="F64" s="142"/>
      <c r="G64" s="142"/>
      <c r="H64" s="142"/>
      <c r="I64" s="142"/>
      <c r="J64" s="142"/>
      <c r="K64" s="5"/>
      <c r="L64" s="5">
        <f>SUM(D64:J64)</f>
        <v>0</v>
      </c>
      <c r="M64" s="46"/>
      <c r="AB64" s="47" t="s">
        <v>225</v>
      </c>
      <c r="AC64" s="16" t="s">
        <v>230</v>
      </c>
      <c r="AD64" s="142">
        <v>40</v>
      </c>
      <c r="AE64" s="142">
        <v>50</v>
      </c>
      <c r="AF64" s="142">
        <v>50</v>
      </c>
      <c r="AG64" s="142">
        <v>60</v>
      </c>
      <c r="AH64" s="142">
        <v>80</v>
      </c>
      <c r="AI64" s="142">
        <v>150</v>
      </c>
      <c r="AJ64" s="142">
        <v>120</v>
      </c>
      <c r="AK64" s="5"/>
      <c r="AL64" s="5">
        <f>SUM(AD64:AJ64)</f>
        <v>550</v>
      </c>
      <c r="AM64" s="46"/>
      <c r="BB64" s="47" t="s">
        <v>225</v>
      </c>
      <c r="BC64" s="16" t="s">
        <v>230</v>
      </c>
      <c r="BD64" s="142"/>
      <c r="BE64" s="142"/>
      <c r="BF64" s="142"/>
      <c r="BG64" s="142"/>
      <c r="BH64" s="142"/>
      <c r="BI64" s="142"/>
      <c r="BJ64" s="142"/>
      <c r="BK64" s="5"/>
      <c r="BL64" s="5">
        <f>SUM(BD64:BJ64)</f>
        <v>0</v>
      </c>
      <c r="BM64" s="46"/>
      <c r="CB64" s="47" t="s">
        <v>225</v>
      </c>
      <c r="CC64" s="16" t="s">
        <v>230</v>
      </c>
      <c r="CD64" s="142"/>
      <c r="CE64" s="142"/>
      <c r="CF64" s="142"/>
      <c r="CG64" s="142"/>
      <c r="CH64" s="142"/>
      <c r="CI64" s="142"/>
      <c r="CJ64" s="142"/>
      <c r="CK64" s="5"/>
      <c r="CL64" s="5">
        <f>SUM(CD64:CJ64)</f>
        <v>0</v>
      </c>
      <c r="CM64" s="46"/>
    </row>
    <row r="65" spans="2:91" x14ac:dyDescent="0.35">
      <c r="B65" s="82" t="s">
        <v>251</v>
      </c>
      <c r="C65" s="5"/>
      <c r="D65" s="142"/>
      <c r="E65" s="142"/>
      <c r="F65" s="142"/>
      <c r="G65" s="142"/>
      <c r="H65" s="142"/>
      <c r="I65" s="142"/>
      <c r="J65" s="142"/>
      <c r="K65" s="5"/>
      <c r="L65" s="5">
        <f>SUM(D65:J65)</f>
        <v>0</v>
      </c>
      <c r="M65" s="46"/>
      <c r="AB65" s="82" t="s">
        <v>251</v>
      </c>
      <c r="AC65" s="5"/>
      <c r="AD65" s="141">
        <v>25</v>
      </c>
      <c r="AE65" s="141">
        <v>30</v>
      </c>
      <c r="AF65" s="141">
        <v>30</v>
      </c>
      <c r="AG65" s="141">
        <v>40</v>
      </c>
      <c r="AH65" s="141">
        <v>110</v>
      </c>
      <c r="AI65" s="141">
        <v>120</v>
      </c>
      <c r="AJ65" s="141">
        <v>120</v>
      </c>
      <c r="AK65" s="5"/>
      <c r="AL65" s="5">
        <f>SUM(AD65:AJ65)</f>
        <v>475</v>
      </c>
      <c r="AM65" s="46"/>
      <c r="BB65" s="82" t="s">
        <v>251</v>
      </c>
      <c r="BC65" s="5"/>
      <c r="BD65" s="141"/>
      <c r="BE65" s="141"/>
      <c r="BF65" s="141"/>
      <c r="BG65" s="141"/>
      <c r="BH65" s="141"/>
      <c r="BI65" s="141"/>
      <c r="BJ65" s="141"/>
      <c r="BK65" s="5"/>
      <c r="BL65" s="5">
        <f>SUM(BD65:BJ65)</f>
        <v>0</v>
      </c>
      <c r="BM65" s="46"/>
      <c r="CB65" s="82" t="s">
        <v>251</v>
      </c>
      <c r="CC65" s="5"/>
      <c r="CD65" s="141"/>
      <c r="CE65" s="141"/>
      <c r="CF65" s="141"/>
      <c r="CG65" s="141"/>
      <c r="CH65" s="141"/>
      <c r="CI65" s="141"/>
      <c r="CJ65" s="141"/>
      <c r="CK65" s="5"/>
      <c r="CL65" s="5">
        <f>SUM(CD65:CJ65)</f>
        <v>0</v>
      </c>
      <c r="CM65" s="46"/>
    </row>
    <row r="66" spans="2:91" x14ac:dyDescent="0.35">
      <c r="B66" s="47" t="s">
        <v>252</v>
      </c>
      <c r="C66" s="5"/>
      <c r="D66" s="142"/>
      <c r="E66" s="142"/>
      <c r="F66" s="142"/>
      <c r="G66" s="142"/>
      <c r="H66" s="142"/>
      <c r="I66" s="142"/>
      <c r="J66" s="142"/>
      <c r="K66" s="5"/>
      <c r="L66" s="5">
        <f>SUM(D66:J66)</f>
        <v>0</v>
      </c>
      <c r="M66" s="46"/>
      <c r="AB66" s="47" t="s">
        <v>252</v>
      </c>
      <c r="AC66" s="5"/>
      <c r="AD66" s="142">
        <v>10</v>
      </c>
      <c r="AE66" s="142">
        <v>25</v>
      </c>
      <c r="AF66" s="142">
        <v>25</v>
      </c>
      <c r="AG66" s="142">
        <v>40</v>
      </c>
      <c r="AH66" s="142">
        <v>50</v>
      </c>
      <c r="AI66" s="142">
        <v>50</v>
      </c>
      <c r="AJ66" s="142">
        <v>30</v>
      </c>
      <c r="AK66" s="5"/>
      <c r="AL66" s="5">
        <f>SUM(AD66:AJ66)</f>
        <v>230</v>
      </c>
      <c r="AM66" s="46"/>
      <c r="BB66" s="47" t="s">
        <v>252</v>
      </c>
      <c r="BC66" s="5"/>
      <c r="BD66" s="142"/>
      <c r="BE66" s="142"/>
      <c r="BF66" s="142"/>
      <c r="BG66" s="142"/>
      <c r="BH66" s="142"/>
      <c r="BI66" s="142"/>
      <c r="BJ66" s="142"/>
      <c r="BK66" s="5"/>
      <c r="BL66" s="5">
        <f>SUM(BD66:BJ66)</f>
        <v>0</v>
      </c>
      <c r="BM66" s="46"/>
      <c r="CB66" s="47" t="s">
        <v>252</v>
      </c>
      <c r="CC66" s="5"/>
      <c r="CD66" s="142"/>
      <c r="CE66" s="142"/>
      <c r="CF66" s="142"/>
      <c r="CG66" s="142"/>
      <c r="CH66" s="142"/>
      <c r="CI66" s="142"/>
      <c r="CJ66" s="142"/>
      <c r="CK66" s="5"/>
      <c r="CL66" s="5">
        <f>SUM(CD66:CJ66)</f>
        <v>0</v>
      </c>
      <c r="CM66" s="46"/>
    </row>
    <row r="67" spans="2:91" x14ac:dyDescent="0.35">
      <c r="B67" s="47" t="s">
        <v>253</v>
      </c>
      <c r="C67" s="5"/>
      <c r="D67" s="142"/>
      <c r="E67" s="142"/>
      <c r="F67" s="142"/>
      <c r="G67" s="142"/>
      <c r="H67" s="142"/>
      <c r="I67" s="142"/>
      <c r="J67" s="142"/>
      <c r="K67" s="5"/>
      <c r="L67" s="5">
        <f t="shared" ref="L67:L68" si="64">SUM(D67:J67)</f>
        <v>0</v>
      </c>
      <c r="M67" s="46"/>
      <c r="AB67" s="47" t="s">
        <v>253</v>
      </c>
      <c r="AC67" s="5"/>
      <c r="AD67" s="142">
        <v>5</v>
      </c>
      <c r="AE67" s="142">
        <v>15</v>
      </c>
      <c r="AF67" s="142">
        <v>20</v>
      </c>
      <c r="AG67" s="142">
        <v>25</v>
      </c>
      <c r="AH67" s="142">
        <v>35</v>
      </c>
      <c r="AI67" s="142">
        <v>10</v>
      </c>
      <c r="AJ67" s="142">
        <v>10</v>
      </c>
      <c r="AK67" s="5"/>
      <c r="AL67" s="5">
        <f t="shared" ref="AL67:AL68" si="65">SUM(AD67:AJ67)</f>
        <v>120</v>
      </c>
      <c r="AM67" s="46"/>
      <c r="BB67" s="47" t="s">
        <v>253</v>
      </c>
      <c r="BC67" s="5"/>
      <c r="BD67" s="142"/>
      <c r="BE67" s="142"/>
      <c r="BF67" s="142"/>
      <c r="BG67" s="142"/>
      <c r="BH67" s="142"/>
      <c r="BI67" s="142"/>
      <c r="BJ67" s="142"/>
      <c r="BK67" s="5"/>
      <c r="BL67" s="5">
        <f t="shared" ref="BL67:BL68" si="66">SUM(BD67:BJ67)</f>
        <v>0</v>
      </c>
      <c r="BM67" s="46"/>
      <c r="CB67" s="47" t="s">
        <v>253</v>
      </c>
      <c r="CC67" s="5"/>
      <c r="CD67" s="142"/>
      <c r="CE67" s="142"/>
      <c r="CF67" s="142"/>
      <c r="CG67" s="142"/>
      <c r="CH67" s="142"/>
      <c r="CI67" s="142"/>
      <c r="CJ67" s="142"/>
      <c r="CK67" s="5"/>
      <c r="CL67" s="5">
        <f t="shared" ref="CL67:CL68" si="67">SUM(CD67:CJ67)</f>
        <v>0</v>
      </c>
      <c r="CM67" s="46"/>
    </row>
    <row r="68" spans="2:91" x14ac:dyDescent="0.35">
      <c r="B68" s="148" t="s">
        <v>194</v>
      </c>
      <c r="C68" s="5"/>
      <c r="D68" s="142"/>
      <c r="E68" s="142"/>
      <c r="F68" s="142"/>
      <c r="G68" s="142"/>
      <c r="H68" s="142"/>
      <c r="I68" s="142"/>
      <c r="J68" s="142"/>
      <c r="K68" s="5"/>
      <c r="L68" s="5">
        <f t="shared" si="64"/>
        <v>0</v>
      </c>
      <c r="M68" s="46"/>
      <c r="AB68" s="148" t="s">
        <v>194</v>
      </c>
      <c r="AC68" s="5"/>
      <c r="AD68" s="142"/>
      <c r="AE68" s="142"/>
      <c r="AF68" s="142"/>
      <c r="AG68" s="142"/>
      <c r="AH68" s="142"/>
      <c r="AI68" s="142"/>
      <c r="AJ68" s="142"/>
      <c r="AK68" s="5"/>
      <c r="AL68" s="5">
        <f t="shared" si="65"/>
        <v>0</v>
      </c>
      <c r="AM68" s="46"/>
      <c r="BB68" s="148" t="s">
        <v>194</v>
      </c>
      <c r="BC68" s="5"/>
      <c r="BD68" s="142"/>
      <c r="BE68" s="142"/>
      <c r="BF68" s="142"/>
      <c r="BG68" s="142"/>
      <c r="BH68" s="142"/>
      <c r="BI68" s="142"/>
      <c r="BJ68" s="142"/>
      <c r="BK68" s="5"/>
      <c r="BL68" s="5">
        <f t="shared" si="66"/>
        <v>0</v>
      </c>
      <c r="BM68" s="46"/>
      <c r="CB68" s="148" t="s">
        <v>194</v>
      </c>
      <c r="CC68" s="5"/>
      <c r="CD68" s="142"/>
      <c r="CE68" s="142"/>
      <c r="CF68" s="142"/>
      <c r="CG68" s="142"/>
      <c r="CH68" s="142"/>
      <c r="CI68" s="142"/>
      <c r="CJ68" s="142"/>
      <c r="CK68" s="5"/>
      <c r="CL68" s="5">
        <f t="shared" si="67"/>
        <v>0</v>
      </c>
      <c r="CM68" s="46"/>
    </row>
    <row r="69" spans="2:91" x14ac:dyDescent="0.35">
      <c r="B69" s="47"/>
      <c r="C69" s="5"/>
      <c r="D69" s="13"/>
      <c r="E69" s="13"/>
      <c r="F69" s="13"/>
      <c r="G69" s="13"/>
      <c r="H69" s="13"/>
      <c r="I69" s="13"/>
      <c r="J69" s="13"/>
      <c r="K69" s="5"/>
      <c r="L69" s="5"/>
      <c r="M69" s="46"/>
      <c r="AB69" s="47"/>
      <c r="AC69" s="5"/>
      <c r="AD69" s="13"/>
      <c r="AE69" s="13"/>
      <c r="AF69" s="13"/>
      <c r="AG69" s="13"/>
      <c r="AH69" s="13"/>
      <c r="AI69" s="13"/>
      <c r="AJ69" s="13"/>
      <c r="AK69" s="5"/>
      <c r="AL69" s="5"/>
      <c r="AM69" s="46"/>
      <c r="BB69" s="47"/>
      <c r="BC69" s="5"/>
      <c r="BD69" s="13"/>
      <c r="BE69" s="13"/>
      <c r="BF69" s="13"/>
      <c r="BG69" s="13"/>
      <c r="BH69" s="13"/>
      <c r="BI69" s="13"/>
      <c r="BJ69" s="13"/>
      <c r="BK69" s="5"/>
      <c r="BL69" s="5"/>
      <c r="BM69" s="46"/>
      <c r="CB69" s="47"/>
      <c r="CC69" s="5"/>
      <c r="CD69" s="13"/>
      <c r="CE69" s="13"/>
      <c r="CF69" s="13"/>
      <c r="CG69" s="13"/>
      <c r="CH69" s="13"/>
      <c r="CI69" s="13"/>
      <c r="CJ69" s="13"/>
      <c r="CK69" s="5"/>
      <c r="CL69" s="5"/>
      <c r="CM69" s="46"/>
    </row>
    <row r="70" spans="2:91" x14ac:dyDescent="0.35">
      <c r="B70" s="140" t="s">
        <v>254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46"/>
      <c r="AB70" s="140" t="s">
        <v>254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46"/>
      <c r="BB70" s="140" t="s">
        <v>254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46"/>
      <c r="CB70" s="140" t="s">
        <v>254</v>
      </c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46"/>
    </row>
    <row r="71" spans="2:91" x14ac:dyDescent="0.35">
      <c r="B71" s="47" t="s">
        <v>249</v>
      </c>
      <c r="C71" s="5"/>
      <c r="D71" s="143"/>
      <c r="E71" s="143">
        <f>D71</f>
        <v>0</v>
      </c>
      <c r="F71" s="143">
        <f t="shared" ref="F71:J71" si="68">E71</f>
        <v>0</v>
      </c>
      <c r="G71" s="143">
        <f t="shared" si="68"/>
        <v>0</v>
      </c>
      <c r="H71" s="143">
        <f t="shared" si="68"/>
        <v>0</v>
      </c>
      <c r="I71" s="143">
        <f t="shared" si="68"/>
        <v>0</v>
      </c>
      <c r="J71" s="143">
        <f t="shared" si="68"/>
        <v>0</v>
      </c>
      <c r="K71" s="5"/>
      <c r="L71" s="5"/>
      <c r="M71" s="46"/>
      <c r="AB71" s="47" t="s">
        <v>249</v>
      </c>
      <c r="AC71" s="5"/>
      <c r="AD71" s="143">
        <f>J71</f>
        <v>0</v>
      </c>
      <c r="AE71" s="143">
        <f>AD71</f>
        <v>0</v>
      </c>
      <c r="AF71" s="143">
        <f t="shared" ref="AF71:AJ71" si="69">AE71</f>
        <v>0</v>
      </c>
      <c r="AG71" s="143">
        <f t="shared" si="69"/>
        <v>0</v>
      </c>
      <c r="AH71" s="143">
        <f t="shared" si="69"/>
        <v>0</v>
      </c>
      <c r="AI71" s="143">
        <f t="shared" si="69"/>
        <v>0</v>
      </c>
      <c r="AJ71" s="143">
        <f t="shared" si="69"/>
        <v>0</v>
      </c>
      <c r="AK71" s="5"/>
      <c r="AL71" s="5"/>
      <c r="AM71" s="46"/>
      <c r="BB71" s="47" t="s">
        <v>249</v>
      </c>
      <c r="BC71" s="5"/>
      <c r="BD71" s="143">
        <f>AJ71</f>
        <v>0</v>
      </c>
      <c r="BE71" s="143">
        <f>BD71</f>
        <v>0</v>
      </c>
      <c r="BF71" s="143">
        <f t="shared" ref="BF71:BJ71" si="70">BE71</f>
        <v>0</v>
      </c>
      <c r="BG71" s="143">
        <f t="shared" si="70"/>
        <v>0</v>
      </c>
      <c r="BH71" s="143">
        <f t="shared" si="70"/>
        <v>0</v>
      </c>
      <c r="BI71" s="143">
        <f t="shared" si="70"/>
        <v>0</v>
      </c>
      <c r="BJ71" s="143">
        <f t="shared" si="70"/>
        <v>0</v>
      </c>
      <c r="BK71" s="5"/>
      <c r="BL71" s="5"/>
      <c r="BM71" s="46"/>
      <c r="CB71" s="47" t="s">
        <v>249</v>
      </c>
      <c r="CC71" s="5"/>
      <c r="CD71" s="143">
        <f>BJ71</f>
        <v>0</v>
      </c>
      <c r="CE71" s="143">
        <f>CD71</f>
        <v>0</v>
      </c>
      <c r="CF71" s="143">
        <f t="shared" ref="CF71:CJ71" si="71">CE71</f>
        <v>0</v>
      </c>
      <c r="CG71" s="143">
        <f t="shared" si="71"/>
        <v>0</v>
      </c>
      <c r="CH71" s="143">
        <f t="shared" si="71"/>
        <v>0</v>
      </c>
      <c r="CI71" s="143">
        <f t="shared" si="71"/>
        <v>0</v>
      </c>
      <c r="CJ71" s="143">
        <f t="shared" si="71"/>
        <v>0</v>
      </c>
      <c r="CK71" s="5"/>
      <c r="CL71" s="5"/>
      <c r="CM71" s="46"/>
    </row>
    <row r="72" spans="2:91" x14ac:dyDescent="0.35">
      <c r="B72" s="47" t="s">
        <v>232</v>
      </c>
      <c r="C72" s="5" t="s">
        <v>228</v>
      </c>
      <c r="D72" s="143"/>
      <c r="E72" s="143">
        <f t="shared" ref="E72:J73" si="72">D72</f>
        <v>0</v>
      </c>
      <c r="F72" s="143">
        <f t="shared" si="72"/>
        <v>0</v>
      </c>
      <c r="G72" s="143">
        <f t="shared" si="72"/>
        <v>0</v>
      </c>
      <c r="H72" s="143">
        <f t="shared" si="72"/>
        <v>0</v>
      </c>
      <c r="I72" s="143">
        <f t="shared" si="72"/>
        <v>0</v>
      </c>
      <c r="J72" s="143">
        <f t="shared" si="72"/>
        <v>0</v>
      </c>
      <c r="K72" s="5"/>
      <c r="L72" s="5"/>
      <c r="M72" s="46"/>
      <c r="AB72" s="47" t="s">
        <v>232</v>
      </c>
      <c r="AC72" s="5" t="s">
        <v>228</v>
      </c>
      <c r="AD72" s="143">
        <f t="shared" ref="AD72:AD77" si="73">J72</f>
        <v>0</v>
      </c>
      <c r="AE72" s="143">
        <f t="shared" ref="AE72:AJ77" si="74">AD72</f>
        <v>0</v>
      </c>
      <c r="AF72" s="143">
        <f t="shared" si="74"/>
        <v>0</v>
      </c>
      <c r="AG72" s="143">
        <f t="shared" si="74"/>
        <v>0</v>
      </c>
      <c r="AH72" s="143">
        <f t="shared" si="74"/>
        <v>0</v>
      </c>
      <c r="AI72" s="143">
        <f t="shared" si="74"/>
        <v>0</v>
      </c>
      <c r="AJ72" s="143">
        <f t="shared" si="74"/>
        <v>0</v>
      </c>
      <c r="AK72" s="5"/>
      <c r="AL72" s="5"/>
      <c r="AM72" s="46"/>
      <c r="BB72" s="47" t="s">
        <v>232</v>
      </c>
      <c r="BC72" s="5" t="s">
        <v>228</v>
      </c>
      <c r="BD72" s="143">
        <f t="shared" ref="BD72:BD77" si="75">AJ72</f>
        <v>0</v>
      </c>
      <c r="BE72" s="143">
        <f t="shared" ref="BE72:BJ72" si="76">BD72</f>
        <v>0</v>
      </c>
      <c r="BF72" s="143">
        <f t="shared" si="76"/>
        <v>0</v>
      </c>
      <c r="BG72" s="143">
        <f t="shared" si="76"/>
        <v>0</v>
      </c>
      <c r="BH72" s="143">
        <f t="shared" si="76"/>
        <v>0</v>
      </c>
      <c r="BI72" s="143">
        <f t="shared" si="76"/>
        <v>0</v>
      </c>
      <c r="BJ72" s="143">
        <f t="shared" si="76"/>
        <v>0</v>
      </c>
      <c r="BK72" s="5"/>
      <c r="BL72" s="5"/>
      <c r="BM72" s="46"/>
      <c r="CB72" s="47" t="s">
        <v>232</v>
      </c>
      <c r="CC72" s="5" t="s">
        <v>228</v>
      </c>
      <c r="CD72" s="143">
        <f t="shared" ref="CD72:CD77" si="77">BJ72</f>
        <v>0</v>
      </c>
      <c r="CE72" s="143">
        <f t="shared" ref="CE72:CJ72" si="78">CD72</f>
        <v>0</v>
      </c>
      <c r="CF72" s="143">
        <f t="shared" si="78"/>
        <v>0</v>
      </c>
      <c r="CG72" s="143">
        <f t="shared" si="78"/>
        <v>0</v>
      </c>
      <c r="CH72" s="143">
        <f t="shared" si="78"/>
        <v>0</v>
      </c>
      <c r="CI72" s="143">
        <f t="shared" si="78"/>
        <v>0</v>
      </c>
      <c r="CJ72" s="143">
        <f t="shared" si="78"/>
        <v>0</v>
      </c>
      <c r="CK72" s="5"/>
      <c r="CL72" s="5"/>
      <c r="CM72" s="46"/>
    </row>
    <row r="73" spans="2:91" x14ac:dyDescent="0.35">
      <c r="B73" s="47" t="s">
        <v>233</v>
      </c>
      <c r="C73" s="5" t="str">
        <f>C72</f>
        <v>sit-in</v>
      </c>
      <c r="D73" s="143"/>
      <c r="E73" s="143">
        <f t="shared" si="72"/>
        <v>0</v>
      </c>
      <c r="F73" s="143">
        <f t="shared" si="72"/>
        <v>0</v>
      </c>
      <c r="G73" s="143">
        <f t="shared" si="72"/>
        <v>0</v>
      </c>
      <c r="H73" s="143">
        <f t="shared" si="72"/>
        <v>0</v>
      </c>
      <c r="I73" s="143">
        <f t="shared" si="72"/>
        <v>0</v>
      </c>
      <c r="J73" s="143">
        <f t="shared" si="72"/>
        <v>0</v>
      </c>
      <c r="K73" s="5"/>
      <c r="L73" s="5"/>
      <c r="M73" s="46"/>
      <c r="AB73" s="47" t="s">
        <v>233</v>
      </c>
      <c r="AC73" s="5" t="str">
        <f>AC72</f>
        <v>sit-in</v>
      </c>
      <c r="AD73" s="143">
        <f t="shared" si="73"/>
        <v>0</v>
      </c>
      <c r="AE73" s="143">
        <f t="shared" si="74"/>
        <v>0</v>
      </c>
      <c r="AF73" s="143">
        <f t="shared" si="74"/>
        <v>0</v>
      </c>
      <c r="AG73" s="143">
        <f t="shared" si="74"/>
        <v>0</v>
      </c>
      <c r="AH73" s="143">
        <f t="shared" si="74"/>
        <v>0</v>
      </c>
      <c r="AI73" s="143">
        <f t="shared" si="74"/>
        <v>0</v>
      </c>
      <c r="AJ73" s="143">
        <f t="shared" si="74"/>
        <v>0</v>
      </c>
      <c r="AK73" s="5"/>
      <c r="AL73" s="5"/>
      <c r="AM73" s="46"/>
      <c r="BB73" s="47" t="s">
        <v>233</v>
      </c>
      <c r="BC73" s="5" t="str">
        <f>BC72</f>
        <v>sit-in</v>
      </c>
      <c r="BD73" s="143">
        <f t="shared" si="75"/>
        <v>0</v>
      </c>
      <c r="BE73" s="143">
        <f t="shared" ref="BE73:BJ73" si="79">BD73</f>
        <v>0</v>
      </c>
      <c r="BF73" s="143">
        <f t="shared" si="79"/>
        <v>0</v>
      </c>
      <c r="BG73" s="143">
        <f t="shared" si="79"/>
        <v>0</v>
      </c>
      <c r="BH73" s="143">
        <f t="shared" si="79"/>
        <v>0</v>
      </c>
      <c r="BI73" s="143">
        <f t="shared" si="79"/>
        <v>0</v>
      </c>
      <c r="BJ73" s="143">
        <f t="shared" si="79"/>
        <v>0</v>
      </c>
      <c r="BK73" s="5"/>
      <c r="BL73" s="5"/>
      <c r="BM73" s="46"/>
      <c r="CB73" s="47" t="s">
        <v>233</v>
      </c>
      <c r="CC73" s="5" t="str">
        <f>CC72</f>
        <v>sit-in</v>
      </c>
      <c r="CD73" s="143">
        <f t="shared" si="77"/>
        <v>0</v>
      </c>
      <c r="CE73" s="143">
        <f t="shared" ref="CE73:CJ73" si="80">CD73</f>
        <v>0</v>
      </c>
      <c r="CF73" s="143">
        <f t="shared" si="80"/>
        <v>0</v>
      </c>
      <c r="CG73" s="143">
        <f t="shared" si="80"/>
        <v>0</v>
      </c>
      <c r="CH73" s="143">
        <f t="shared" si="80"/>
        <v>0</v>
      </c>
      <c r="CI73" s="143">
        <f t="shared" si="80"/>
        <v>0</v>
      </c>
      <c r="CJ73" s="143">
        <f t="shared" si="80"/>
        <v>0</v>
      </c>
      <c r="CK73" s="5"/>
      <c r="CL73" s="5"/>
      <c r="CM73" s="46"/>
    </row>
    <row r="74" spans="2:91" x14ac:dyDescent="0.35">
      <c r="B74" s="47" t="s">
        <v>234</v>
      </c>
      <c r="C74" s="5"/>
      <c r="D74" s="143"/>
      <c r="E74" s="143">
        <f>D74</f>
        <v>0</v>
      </c>
      <c r="F74" s="143">
        <f t="shared" ref="F74:J75" si="81">E74</f>
        <v>0</v>
      </c>
      <c r="G74" s="143">
        <f t="shared" si="81"/>
        <v>0</v>
      </c>
      <c r="H74" s="143">
        <f t="shared" si="81"/>
        <v>0</v>
      </c>
      <c r="I74" s="143">
        <f t="shared" si="81"/>
        <v>0</v>
      </c>
      <c r="J74" s="143">
        <f t="shared" si="81"/>
        <v>0</v>
      </c>
      <c r="K74" s="5"/>
      <c r="L74" s="5"/>
      <c r="M74" s="46"/>
      <c r="AB74" s="47" t="s">
        <v>234</v>
      </c>
      <c r="AC74" s="5"/>
      <c r="AD74" s="143">
        <f t="shared" si="73"/>
        <v>0</v>
      </c>
      <c r="AE74" s="143">
        <f t="shared" si="74"/>
        <v>0</v>
      </c>
      <c r="AF74" s="143">
        <f t="shared" si="74"/>
        <v>0</v>
      </c>
      <c r="AG74" s="143">
        <f t="shared" si="74"/>
        <v>0</v>
      </c>
      <c r="AH74" s="143">
        <f t="shared" si="74"/>
        <v>0</v>
      </c>
      <c r="AI74" s="143">
        <f t="shared" si="74"/>
        <v>0</v>
      </c>
      <c r="AJ74" s="143">
        <f t="shared" si="74"/>
        <v>0</v>
      </c>
      <c r="AK74" s="5"/>
      <c r="AL74" s="5"/>
      <c r="AM74" s="46"/>
      <c r="BB74" s="47" t="s">
        <v>234</v>
      </c>
      <c r="BC74" s="5"/>
      <c r="BD74" s="143">
        <f t="shared" si="75"/>
        <v>0</v>
      </c>
      <c r="BE74" s="143">
        <f t="shared" ref="BE74:BJ74" si="82">BD74</f>
        <v>0</v>
      </c>
      <c r="BF74" s="143">
        <f t="shared" si="82"/>
        <v>0</v>
      </c>
      <c r="BG74" s="143">
        <f t="shared" si="82"/>
        <v>0</v>
      </c>
      <c r="BH74" s="143">
        <f t="shared" si="82"/>
        <v>0</v>
      </c>
      <c r="BI74" s="143">
        <f t="shared" si="82"/>
        <v>0</v>
      </c>
      <c r="BJ74" s="143">
        <f t="shared" si="82"/>
        <v>0</v>
      </c>
      <c r="BK74" s="5"/>
      <c r="BL74" s="5"/>
      <c r="BM74" s="46"/>
      <c r="CB74" s="47" t="s">
        <v>234</v>
      </c>
      <c r="CC74" s="5"/>
      <c r="CD74" s="143">
        <f t="shared" si="77"/>
        <v>0</v>
      </c>
      <c r="CE74" s="143">
        <f t="shared" ref="CE74:CJ74" si="83">CD74</f>
        <v>0</v>
      </c>
      <c r="CF74" s="143">
        <f t="shared" si="83"/>
        <v>0</v>
      </c>
      <c r="CG74" s="143">
        <f t="shared" si="83"/>
        <v>0</v>
      </c>
      <c r="CH74" s="143">
        <f t="shared" si="83"/>
        <v>0</v>
      </c>
      <c r="CI74" s="143">
        <f t="shared" si="83"/>
        <v>0</v>
      </c>
      <c r="CJ74" s="143">
        <f t="shared" si="83"/>
        <v>0</v>
      </c>
      <c r="CK74" s="5"/>
      <c r="CL74" s="5"/>
      <c r="CM74" s="46"/>
    </row>
    <row r="75" spans="2:91" x14ac:dyDescent="0.35">
      <c r="B75" s="47" t="s">
        <v>235</v>
      </c>
      <c r="C75" s="5"/>
      <c r="D75" s="143"/>
      <c r="E75" s="143">
        <f>D75</f>
        <v>0</v>
      </c>
      <c r="F75" s="143">
        <f t="shared" si="81"/>
        <v>0</v>
      </c>
      <c r="G75" s="143">
        <f t="shared" si="81"/>
        <v>0</v>
      </c>
      <c r="H75" s="143">
        <f t="shared" si="81"/>
        <v>0</v>
      </c>
      <c r="I75" s="143">
        <f t="shared" si="81"/>
        <v>0</v>
      </c>
      <c r="J75" s="143">
        <f t="shared" si="81"/>
        <v>0</v>
      </c>
      <c r="K75" s="5"/>
      <c r="L75" s="5"/>
      <c r="M75" s="46"/>
      <c r="AB75" s="47" t="s">
        <v>235</v>
      </c>
      <c r="AC75" s="5"/>
      <c r="AD75" s="143">
        <f t="shared" si="73"/>
        <v>0</v>
      </c>
      <c r="AE75" s="143">
        <f t="shared" si="74"/>
        <v>0</v>
      </c>
      <c r="AF75" s="143">
        <f t="shared" si="74"/>
        <v>0</v>
      </c>
      <c r="AG75" s="143">
        <f t="shared" si="74"/>
        <v>0</v>
      </c>
      <c r="AH75" s="143">
        <f t="shared" si="74"/>
        <v>0</v>
      </c>
      <c r="AI75" s="143">
        <f t="shared" si="74"/>
        <v>0</v>
      </c>
      <c r="AJ75" s="143">
        <f t="shared" si="74"/>
        <v>0</v>
      </c>
      <c r="AK75" s="5"/>
      <c r="AL75" s="5"/>
      <c r="AM75" s="46"/>
      <c r="BB75" s="47" t="s">
        <v>235</v>
      </c>
      <c r="BC75" s="5"/>
      <c r="BD75" s="143">
        <f t="shared" si="75"/>
        <v>0</v>
      </c>
      <c r="BE75" s="143">
        <f t="shared" ref="BE75:BJ75" si="84">BD75</f>
        <v>0</v>
      </c>
      <c r="BF75" s="143">
        <f t="shared" si="84"/>
        <v>0</v>
      </c>
      <c r="BG75" s="143">
        <f t="shared" si="84"/>
        <v>0</v>
      </c>
      <c r="BH75" s="143">
        <f t="shared" si="84"/>
        <v>0</v>
      </c>
      <c r="BI75" s="143">
        <f t="shared" si="84"/>
        <v>0</v>
      </c>
      <c r="BJ75" s="143">
        <f t="shared" si="84"/>
        <v>0</v>
      </c>
      <c r="BK75" s="5"/>
      <c r="BL75" s="5"/>
      <c r="BM75" s="46"/>
      <c r="CB75" s="47" t="s">
        <v>235</v>
      </c>
      <c r="CC75" s="5"/>
      <c r="CD75" s="143">
        <f t="shared" si="77"/>
        <v>0</v>
      </c>
      <c r="CE75" s="143">
        <f t="shared" ref="CE75:CJ75" si="85">CD75</f>
        <v>0</v>
      </c>
      <c r="CF75" s="143">
        <f t="shared" si="85"/>
        <v>0</v>
      </c>
      <c r="CG75" s="143">
        <f t="shared" si="85"/>
        <v>0</v>
      </c>
      <c r="CH75" s="143">
        <f t="shared" si="85"/>
        <v>0</v>
      </c>
      <c r="CI75" s="143">
        <f t="shared" si="85"/>
        <v>0</v>
      </c>
      <c r="CJ75" s="143">
        <f t="shared" si="85"/>
        <v>0</v>
      </c>
      <c r="CK75" s="5"/>
      <c r="CL75" s="5"/>
      <c r="CM75" s="46"/>
    </row>
    <row r="76" spans="2:91" x14ac:dyDescent="0.35">
      <c r="B76" s="47" t="s">
        <v>236</v>
      </c>
      <c r="C76" s="5"/>
      <c r="D76" s="143"/>
      <c r="E76" s="143">
        <f t="shared" ref="E76:E77" si="86">D76</f>
        <v>0</v>
      </c>
      <c r="F76" s="143">
        <f t="shared" ref="F76:F77" si="87">E76</f>
        <v>0</v>
      </c>
      <c r="G76" s="143">
        <f t="shared" ref="G76:G77" si="88">F76</f>
        <v>0</v>
      </c>
      <c r="H76" s="143">
        <f t="shared" ref="H76:H77" si="89">G76</f>
        <v>0</v>
      </c>
      <c r="I76" s="143">
        <f t="shared" ref="I76:I77" si="90">H76</f>
        <v>0</v>
      </c>
      <c r="J76" s="143">
        <f t="shared" ref="J76:J77" si="91">I76</f>
        <v>0</v>
      </c>
      <c r="K76" s="5"/>
      <c r="L76" s="5"/>
      <c r="M76" s="46"/>
      <c r="AB76" s="47" t="s">
        <v>236</v>
      </c>
      <c r="AC76" s="5"/>
      <c r="AD76" s="143">
        <f t="shared" si="73"/>
        <v>0</v>
      </c>
      <c r="AE76" s="143">
        <f t="shared" si="74"/>
        <v>0</v>
      </c>
      <c r="AF76" s="143">
        <f t="shared" si="74"/>
        <v>0</v>
      </c>
      <c r="AG76" s="143">
        <f t="shared" si="74"/>
        <v>0</v>
      </c>
      <c r="AH76" s="143">
        <f t="shared" si="74"/>
        <v>0</v>
      </c>
      <c r="AI76" s="143">
        <f t="shared" si="74"/>
        <v>0</v>
      </c>
      <c r="AJ76" s="143">
        <f t="shared" si="74"/>
        <v>0</v>
      </c>
      <c r="AK76" s="5"/>
      <c r="AL76" s="5"/>
      <c r="AM76" s="46"/>
      <c r="BB76" s="47" t="s">
        <v>236</v>
      </c>
      <c r="BC76" s="5"/>
      <c r="BD76" s="143">
        <f t="shared" si="75"/>
        <v>0</v>
      </c>
      <c r="BE76" s="143">
        <f t="shared" ref="BE76:BJ76" si="92">BD76</f>
        <v>0</v>
      </c>
      <c r="BF76" s="143">
        <f t="shared" si="92"/>
        <v>0</v>
      </c>
      <c r="BG76" s="143">
        <f t="shared" si="92"/>
        <v>0</v>
      </c>
      <c r="BH76" s="143">
        <f t="shared" si="92"/>
        <v>0</v>
      </c>
      <c r="BI76" s="143">
        <f t="shared" si="92"/>
        <v>0</v>
      </c>
      <c r="BJ76" s="143">
        <f t="shared" si="92"/>
        <v>0</v>
      </c>
      <c r="BK76" s="5"/>
      <c r="BL76" s="5"/>
      <c r="BM76" s="46"/>
      <c r="CB76" s="47" t="s">
        <v>236</v>
      </c>
      <c r="CC76" s="5"/>
      <c r="CD76" s="143">
        <f t="shared" si="77"/>
        <v>0</v>
      </c>
      <c r="CE76" s="143">
        <f t="shared" ref="CE76:CJ76" si="93">CD76</f>
        <v>0</v>
      </c>
      <c r="CF76" s="143">
        <f t="shared" si="93"/>
        <v>0</v>
      </c>
      <c r="CG76" s="143">
        <f t="shared" si="93"/>
        <v>0</v>
      </c>
      <c r="CH76" s="143">
        <f t="shared" si="93"/>
        <v>0</v>
      </c>
      <c r="CI76" s="143">
        <f t="shared" si="93"/>
        <v>0</v>
      </c>
      <c r="CJ76" s="143">
        <f t="shared" si="93"/>
        <v>0</v>
      </c>
      <c r="CK76" s="5"/>
      <c r="CL76" s="5"/>
      <c r="CM76" s="46"/>
    </row>
    <row r="77" spans="2:91" x14ac:dyDescent="0.35">
      <c r="B77" s="47" t="str">
        <f>B68</f>
        <v xml:space="preserve">Other </v>
      </c>
      <c r="C77" s="5"/>
      <c r="D77" s="143"/>
      <c r="E77" s="143">
        <f t="shared" si="86"/>
        <v>0</v>
      </c>
      <c r="F77" s="143">
        <f t="shared" si="87"/>
        <v>0</v>
      </c>
      <c r="G77" s="143">
        <f t="shared" si="88"/>
        <v>0</v>
      </c>
      <c r="H77" s="143">
        <f t="shared" si="89"/>
        <v>0</v>
      </c>
      <c r="I77" s="143">
        <f t="shared" si="90"/>
        <v>0</v>
      </c>
      <c r="J77" s="143">
        <f t="shared" si="91"/>
        <v>0</v>
      </c>
      <c r="K77" s="5"/>
      <c r="L77" s="5"/>
      <c r="M77" s="46"/>
      <c r="AB77" s="47" t="str">
        <f>AB68</f>
        <v xml:space="preserve">Other </v>
      </c>
      <c r="AC77" s="5"/>
      <c r="AD77" s="143">
        <f t="shared" si="73"/>
        <v>0</v>
      </c>
      <c r="AE77" s="143">
        <f t="shared" si="74"/>
        <v>0</v>
      </c>
      <c r="AF77" s="143">
        <f t="shared" si="74"/>
        <v>0</v>
      </c>
      <c r="AG77" s="143">
        <f t="shared" si="74"/>
        <v>0</v>
      </c>
      <c r="AH77" s="143">
        <f t="shared" si="74"/>
        <v>0</v>
      </c>
      <c r="AI77" s="143">
        <f t="shared" si="74"/>
        <v>0</v>
      </c>
      <c r="AJ77" s="143">
        <f t="shared" si="74"/>
        <v>0</v>
      </c>
      <c r="AK77" s="5"/>
      <c r="AL77" s="5"/>
      <c r="AM77" s="46"/>
      <c r="BB77" s="47" t="str">
        <f>BB68</f>
        <v xml:space="preserve">Other </v>
      </c>
      <c r="BC77" s="5"/>
      <c r="BD77" s="143">
        <f t="shared" si="75"/>
        <v>0</v>
      </c>
      <c r="BE77" s="143">
        <f t="shared" ref="BE77:BJ77" si="94">BD77</f>
        <v>0</v>
      </c>
      <c r="BF77" s="143">
        <f t="shared" si="94"/>
        <v>0</v>
      </c>
      <c r="BG77" s="143">
        <f t="shared" si="94"/>
        <v>0</v>
      </c>
      <c r="BH77" s="143">
        <f t="shared" si="94"/>
        <v>0</v>
      </c>
      <c r="BI77" s="143">
        <f t="shared" si="94"/>
        <v>0</v>
      </c>
      <c r="BJ77" s="143">
        <f t="shared" si="94"/>
        <v>0</v>
      </c>
      <c r="BK77" s="5"/>
      <c r="BL77" s="5"/>
      <c r="BM77" s="46"/>
      <c r="CB77" s="47" t="str">
        <f>CB68</f>
        <v xml:space="preserve">Other </v>
      </c>
      <c r="CC77" s="5"/>
      <c r="CD77" s="143">
        <f t="shared" si="77"/>
        <v>0</v>
      </c>
      <c r="CE77" s="143">
        <f t="shared" ref="CE77:CJ77" si="95">CD77</f>
        <v>0</v>
      </c>
      <c r="CF77" s="143">
        <f t="shared" si="95"/>
        <v>0</v>
      </c>
      <c r="CG77" s="143">
        <f t="shared" si="95"/>
        <v>0</v>
      </c>
      <c r="CH77" s="143">
        <f t="shared" si="95"/>
        <v>0</v>
      </c>
      <c r="CI77" s="143">
        <f t="shared" si="95"/>
        <v>0</v>
      </c>
      <c r="CJ77" s="143">
        <f t="shared" si="95"/>
        <v>0</v>
      </c>
      <c r="CK77" s="5"/>
      <c r="CL77" s="5"/>
      <c r="CM77" s="46"/>
    </row>
    <row r="78" spans="2:91" s="3" customFormat="1" x14ac:dyDescent="0.35">
      <c r="B78" s="168"/>
      <c r="C78" s="13"/>
      <c r="D78" s="154"/>
      <c r="E78" s="154"/>
      <c r="F78" s="154"/>
      <c r="G78" s="154"/>
      <c r="H78" s="154"/>
      <c r="I78" s="154"/>
      <c r="J78" s="154"/>
      <c r="K78" s="13"/>
      <c r="L78" s="13"/>
      <c r="M78" s="276"/>
      <c r="AB78" s="168"/>
      <c r="AC78" s="13"/>
      <c r="AD78" s="154"/>
      <c r="AE78" s="154"/>
      <c r="AF78" s="154"/>
      <c r="AG78" s="154"/>
      <c r="AH78" s="154"/>
      <c r="AI78" s="154"/>
      <c r="AJ78" s="154"/>
      <c r="AK78" s="13"/>
      <c r="AL78" s="13"/>
      <c r="AM78" s="276"/>
      <c r="BB78" s="168"/>
      <c r="BC78" s="13"/>
      <c r="BD78" s="154"/>
      <c r="BE78" s="154"/>
      <c r="BF78" s="154"/>
      <c r="BG78" s="154"/>
      <c r="BH78" s="154"/>
      <c r="BI78" s="154"/>
      <c r="BJ78" s="154"/>
      <c r="BK78" s="13"/>
      <c r="BL78" s="13"/>
      <c r="BM78" s="276"/>
      <c r="CB78" s="168"/>
      <c r="CC78" s="13"/>
      <c r="CD78" s="154"/>
      <c r="CE78" s="154"/>
      <c r="CF78" s="154"/>
      <c r="CG78" s="154"/>
      <c r="CH78" s="154"/>
      <c r="CI78" s="154"/>
      <c r="CJ78" s="154"/>
      <c r="CK78" s="13"/>
      <c r="CL78" s="13"/>
      <c r="CM78" s="276"/>
    </row>
    <row r="79" spans="2:91" s="3" customFormat="1" x14ac:dyDescent="0.35">
      <c r="B79" s="303" t="s">
        <v>27</v>
      </c>
      <c r="C79" s="5"/>
      <c r="D79" s="154"/>
      <c r="E79" s="154"/>
      <c r="F79" s="154"/>
      <c r="G79" s="154"/>
      <c r="H79" s="154"/>
      <c r="I79" s="154"/>
      <c r="J79" s="154"/>
      <c r="K79" s="13"/>
      <c r="L79" s="13"/>
      <c r="M79" s="276"/>
      <c r="AB79" s="140" t="s">
        <v>27</v>
      </c>
      <c r="AC79" s="5"/>
      <c r="AD79" s="154"/>
      <c r="AE79" s="154"/>
      <c r="AF79" s="154"/>
      <c r="AG79" s="154"/>
      <c r="AH79" s="154"/>
      <c r="AI79" s="154"/>
      <c r="AJ79" s="154"/>
      <c r="AK79" s="13"/>
      <c r="AL79" s="13"/>
      <c r="AM79" s="276"/>
      <c r="BB79" s="140" t="s">
        <v>27</v>
      </c>
      <c r="BC79" s="5"/>
      <c r="BD79" s="154"/>
      <c r="BE79" s="154"/>
      <c r="BF79" s="154"/>
      <c r="BG79" s="154"/>
      <c r="BH79" s="154"/>
      <c r="BI79" s="154"/>
      <c r="BJ79" s="154"/>
      <c r="BK79" s="13"/>
      <c r="BL79" s="13"/>
      <c r="BM79" s="276"/>
      <c r="CB79" s="140" t="s">
        <v>27</v>
      </c>
      <c r="CC79" s="5"/>
      <c r="CD79" s="154"/>
      <c r="CE79" s="154"/>
      <c r="CF79" s="154"/>
      <c r="CG79" s="154"/>
      <c r="CH79" s="154"/>
      <c r="CI79" s="154"/>
      <c r="CJ79" s="154"/>
      <c r="CK79" s="13"/>
      <c r="CL79" s="13"/>
      <c r="CM79" s="276"/>
    </row>
    <row r="80" spans="2:91" s="3" customFormat="1" x14ac:dyDescent="0.35">
      <c r="B80" s="140" t="s">
        <v>256</v>
      </c>
      <c r="C80" s="5"/>
      <c r="D80" s="154"/>
      <c r="E80" s="154"/>
      <c r="F80" s="154"/>
      <c r="G80" s="154"/>
      <c r="H80" s="154"/>
      <c r="I80" s="154"/>
      <c r="J80" s="154"/>
      <c r="K80" s="13"/>
      <c r="L80" s="13"/>
      <c r="M80" s="276"/>
      <c r="AB80" s="140" t="s">
        <v>256</v>
      </c>
      <c r="AC80" s="5"/>
      <c r="AD80" s="154"/>
      <c r="AE80" s="154"/>
      <c r="AF80" s="154"/>
      <c r="AG80" s="154"/>
      <c r="AH80" s="154"/>
      <c r="AI80" s="154"/>
      <c r="AJ80" s="154"/>
      <c r="AK80" s="13"/>
      <c r="AL80" s="13"/>
      <c r="AM80" s="276"/>
      <c r="BB80" s="140" t="s">
        <v>256</v>
      </c>
      <c r="BC80" s="5"/>
      <c r="BD80" s="154"/>
      <c r="BE80" s="154"/>
      <c r="BF80" s="154"/>
      <c r="BG80" s="154"/>
      <c r="BH80" s="154"/>
      <c r="BI80" s="154"/>
      <c r="BJ80" s="154"/>
      <c r="BK80" s="13"/>
      <c r="BL80" s="13"/>
      <c r="BM80" s="276"/>
      <c r="CB80" s="140" t="s">
        <v>256</v>
      </c>
      <c r="CC80" s="5"/>
      <c r="CD80" s="154"/>
      <c r="CE80" s="154"/>
      <c r="CF80" s="154"/>
      <c r="CG80" s="154"/>
      <c r="CH80" s="154"/>
      <c r="CI80" s="154"/>
      <c r="CJ80" s="154"/>
      <c r="CK80" s="13"/>
      <c r="CL80" s="13"/>
      <c r="CM80" s="276"/>
    </row>
    <row r="81" spans="2:111" s="3" customFormat="1" x14ac:dyDescent="0.35">
      <c r="B81" s="47" t="str">
        <f>B53</f>
        <v xml:space="preserve">Beverage only guests </v>
      </c>
      <c r="C81" s="5"/>
      <c r="D81" s="174"/>
      <c r="E81" s="174"/>
      <c r="F81" s="174"/>
      <c r="G81" s="174"/>
      <c r="H81" s="174"/>
      <c r="I81" s="174"/>
      <c r="J81" s="174"/>
      <c r="K81" s="13"/>
      <c r="L81" s="13"/>
      <c r="M81" s="276"/>
      <c r="AB81" s="47" t="str">
        <f>AB53</f>
        <v xml:space="preserve">Beverage only guests </v>
      </c>
      <c r="AC81" s="5"/>
      <c r="AD81" s="174"/>
      <c r="AE81" s="174"/>
      <c r="AF81" s="174"/>
      <c r="AG81" s="174"/>
      <c r="AH81" s="174"/>
      <c r="AI81" s="174"/>
      <c r="AJ81" s="174"/>
      <c r="AK81" s="13"/>
      <c r="AL81" s="13"/>
      <c r="AM81" s="276"/>
      <c r="BB81" s="47" t="str">
        <f>BB53</f>
        <v xml:space="preserve">Beverage only guests </v>
      </c>
      <c r="BC81" s="5"/>
      <c r="BD81" s="174"/>
      <c r="BE81" s="174"/>
      <c r="BF81" s="174"/>
      <c r="BG81" s="174"/>
      <c r="BH81" s="174"/>
      <c r="BI81" s="174"/>
      <c r="BJ81" s="174"/>
      <c r="BK81" s="13"/>
      <c r="BL81" s="13"/>
      <c r="BM81" s="276"/>
      <c r="CB81" s="47" t="str">
        <f>CB53</f>
        <v xml:space="preserve">Beverage only guests </v>
      </c>
      <c r="CC81" s="5"/>
      <c r="CD81" s="174"/>
      <c r="CE81" s="174"/>
      <c r="CF81" s="174"/>
      <c r="CG81" s="174"/>
      <c r="CH81" s="174"/>
      <c r="CI81" s="174"/>
      <c r="CJ81" s="174"/>
      <c r="CK81" s="13"/>
      <c r="CL81" s="13"/>
      <c r="CM81" s="276"/>
    </row>
    <row r="82" spans="2:111" s="3" customFormat="1" x14ac:dyDescent="0.35">
      <c r="B82" s="47" t="str">
        <f t="shared" ref="B82:B87" si="96">B54</f>
        <v xml:space="preserve">Food served on premises </v>
      </c>
      <c r="C82" s="5" t="str">
        <f>C54</f>
        <v>sit-in</v>
      </c>
      <c r="D82" s="174"/>
      <c r="E82" s="174"/>
      <c r="F82" s="174"/>
      <c r="G82" s="174"/>
      <c r="H82" s="174"/>
      <c r="I82" s="174"/>
      <c r="J82" s="174"/>
      <c r="K82" s="13"/>
      <c r="L82" s="13"/>
      <c r="M82" s="276"/>
      <c r="AB82" s="47" t="str">
        <f t="shared" ref="AB82:AB87" si="97">AB54</f>
        <v xml:space="preserve">Food served on premises </v>
      </c>
      <c r="AC82" s="5" t="str">
        <f>AC54</f>
        <v>sit-in</v>
      </c>
      <c r="AD82" s="174"/>
      <c r="AE82" s="174"/>
      <c r="AF82" s="174"/>
      <c r="AG82" s="174"/>
      <c r="AH82" s="174"/>
      <c r="AI82" s="174"/>
      <c r="AJ82" s="174"/>
      <c r="AK82" s="13"/>
      <c r="AL82" s="13"/>
      <c r="AM82" s="276"/>
      <c r="BB82" s="47" t="str">
        <f t="shared" ref="BB82:BB87" si="98">BB54</f>
        <v xml:space="preserve">Food served on premises </v>
      </c>
      <c r="BC82" s="5" t="str">
        <f>BC54</f>
        <v>sit-in</v>
      </c>
      <c r="BD82" s="174"/>
      <c r="BE82" s="174"/>
      <c r="BF82" s="174"/>
      <c r="BG82" s="174"/>
      <c r="BH82" s="174"/>
      <c r="BI82" s="174"/>
      <c r="BJ82" s="174"/>
      <c r="BK82" s="13"/>
      <c r="BL82" s="13"/>
      <c r="BM82" s="276"/>
      <c r="CB82" s="47" t="str">
        <f t="shared" ref="CB82:CB87" si="99">CB54</f>
        <v xml:space="preserve">Food served on premises </v>
      </c>
      <c r="CC82" s="5" t="str">
        <f>CC54</f>
        <v>sit-in</v>
      </c>
      <c r="CD82" s="174"/>
      <c r="CE82" s="174"/>
      <c r="CF82" s="174"/>
      <c r="CG82" s="174"/>
      <c r="CH82" s="174"/>
      <c r="CI82" s="174"/>
      <c r="CJ82" s="174"/>
      <c r="CK82" s="13"/>
      <c r="CL82" s="13"/>
      <c r="CM82" s="276"/>
    </row>
    <row r="83" spans="2:111" s="3" customFormat="1" x14ac:dyDescent="0.35">
      <c r="B83" s="47" t="str">
        <f t="shared" si="96"/>
        <v xml:space="preserve">Beverage with food </v>
      </c>
      <c r="C83" s="5" t="str">
        <f>C55</f>
        <v>sit in</v>
      </c>
      <c r="D83" s="174"/>
      <c r="E83" s="174"/>
      <c r="F83" s="174"/>
      <c r="G83" s="174"/>
      <c r="H83" s="174"/>
      <c r="I83" s="174"/>
      <c r="J83" s="174"/>
      <c r="K83" s="13"/>
      <c r="L83" s="13"/>
      <c r="M83" s="276"/>
      <c r="AB83" s="47" t="str">
        <f t="shared" si="97"/>
        <v xml:space="preserve">Beverage with food </v>
      </c>
      <c r="AC83" s="5" t="str">
        <f>AC55</f>
        <v>sit in</v>
      </c>
      <c r="AD83" s="174"/>
      <c r="AE83" s="174"/>
      <c r="AF83" s="174"/>
      <c r="AG83" s="174"/>
      <c r="AH83" s="174"/>
      <c r="AI83" s="174"/>
      <c r="AJ83" s="174"/>
      <c r="AK83" s="13"/>
      <c r="AL83" s="13"/>
      <c r="AM83" s="276"/>
      <c r="BB83" s="47" t="str">
        <f t="shared" si="98"/>
        <v xml:space="preserve">Beverage with food </v>
      </c>
      <c r="BC83" s="5" t="str">
        <f>BC55</f>
        <v>sit in</v>
      </c>
      <c r="BD83" s="174"/>
      <c r="BE83" s="174"/>
      <c r="BF83" s="174"/>
      <c r="BG83" s="174"/>
      <c r="BH83" s="174"/>
      <c r="BI83" s="174"/>
      <c r="BJ83" s="174"/>
      <c r="BK83" s="13"/>
      <c r="BL83" s="13"/>
      <c r="BM83" s="276"/>
      <c r="CB83" s="47" t="str">
        <f t="shared" si="99"/>
        <v xml:space="preserve">Beverage with food </v>
      </c>
      <c r="CC83" s="5" t="str">
        <f>CC55</f>
        <v>sit in</v>
      </c>
      <c r="CD83" s="174"/>
      <c r="CE83" s="174"/>
      <c r="CF83" s="174"/>
      <c r="CG83" s="174"/>
      <c r="CH83" s="174"/>
      <c r="CI83" s="174"/>
      <c r="CJ83" s="174"/>
      <c r="CK83" s="13"/>
      <c r="CL83" s="13"/>
      <c r="CM83" s="276"/>
    </row>
    <row r="84" spans="2:111" x14ac:dyDescent="0.35">
      <c r="B84" s="47" t="str">
        <f t="shared" si="96"/>
        <v>"Take-away" food/snacks</v>
      </c>
      <c r="C84" s="5"/>
      <c r="D84" s="174"/>
      <c r="E84" s="174"/>
      <c r="F84" s="174"/>
      <c r="G84" s="174"/>
      <c r="H84" s="174"/>
      <c r="I84" s="174"/>
      <c r="J84" s="174"/>
      <c r="K84" s="5"/>
      <c r="L84" s="5"/>
      <c r="M84" s="46"/>
      <c r="AB84" s="47" t="str">
        <f t="shared" si="97"/>
        <v>"Take-away" food/snacks</v>
      </c>
      <c r="AC84" s="5"/>
      <c r="AD84" s="174"/>
      <c r="AE84" s="174"/>
      <c r="AF84" s="174"/>
      <c r="AG84" s="174"/>
      <c r="AH84" s="174"/>
      <c r="AI84" s="174"/>
      <c r="AJ84" s="174"/>
      <c r="AK84" s="5"/>
      <c r="AL84" s="5"/>
      <c r="AM84" s="46"/>
      <c r="BB84" s="47" t="str">
        <f t="shared" si="98"/>
        <v>"Take-away" food/snacks</v>
      </c>
      <c r="BC84" s="5"/>
      <c r="BD84" s="174"/>
      <c r="BE84" s="174"/>
      <c r="BF84" s="174"/>
      <c r="BG84" s="174"/>
      <c r="BH84" s="174"/>
      <c r="BI84" s="174"/>
      <c r="BJ84" s="174"/>
      <c r="BK84" s="5"/>
      <c r="BL84" s="5"/>
      <c r="BM84" s="46"/>
      <c r="CB84" s="47" t="str">
        <f t="shared" si="99"/>
        <v>"Take-away" food/snacks</v>
      </c>
      <c r="CC84" s="5"/>
      <c r="CD84" s="174"/>
      <c r="CE84" s="174"/>
      <c r="CF84" s="174"/>
      <c r="CG84" s="174"/>
      <c r="CH84" s="174"/>
      <c r="CI84" s="174"/>
      <c r="CJ84" s="174"/>
      <c r="CK84" s="5"/>
      <c r="CL84" s="5"/>
      <c r="CM84" s="46"/>
    </row>
    <row r="85" spans="2:111" x14ac:dyDescent="0.35">
      <c r="B85" s="47" t="str">
        <f t="shared" si="96"/>
        <v>"Take-away" beverage with food</v>
      </c>
      <c r="C85" s="5"/>
      <c r="D85" s="174"/>
      <c r="E85" s="174"/>
      <c r="F85" s="174"/>
      <c r="G85" s="174"/>
      <c r="H85" s="174"/>
      <c r="I85" s="174"/>
      <c r="J85" s="174"/>
      <c r="K85" s="5"/>
      <c r="L85" s="5"/>
      <c r="M85" s="46"/>
      <c r="AB85" s="47" t="str">
        <f t="shared" si="97"/>
        <v>"Take-away" beverage with food</v>
      </c>
      <c r="AC85" s="5"/>
      <c r="AD85" s="174"/>
      <c r="AE85" s="174"/>
      <c r="AF85" s="174"/>
      <c r="AG85" s="174"/>
      <c r="AH85" s="174"/>
      <c r="AI85" s="174"/>
      <c r="AJ85" s="174"/>
      <c r="AK85" s="5"/>
      <c r="AL85" s="5"/>
      <c r="AM85" s="46"/>
      <c r="BB85" s="47" t="str">
        <f t="shared" si="98"/>
        <v>"Take-away" beverage with food</v>
      </c>
      <c r="BC85" s="5"/>
      <c r="BD85" s="174"/>
      <c r="BE85" s="174"/>
      <c r="BF85" s="174"/>
      <c r="BG85" s="174"/>
      <c r="BH85" s="174"/>
      <c r="BI85" s="174"/>
      <c r="BJ85" s="174"/>
      <c r="BK85" s="5"/>
      <c r="BL85" s="5"/>
      <c r="BM85" s="46"/>
      <c r="CB85" s="47" t="str">
        <f t="shared" si="99"/>
        <v>"Take-away" beverage with food</v>
      </c>
      <c r="CC85" s="5"/>
      <c r="CD85" s="174"/>
      <c r="CE85" s="174"/>
      <c r="CF85" s="174"/>
      <c r="CG85" s="174"/>
      <c r="CH85" s="174"/>
      <c r="CI85" s="174"/>
      <c r="CJ85" s="174"/>
      <c r="CK85" s="5"/>
      <c r="CL85" s="5"/>
      <c r="CM85" s="46"/>
    </row>
    <row r="86" spans="2:111" x14ac:dyDescent="0.35">
      <c r="B86" s="47" t="str">
        <f t="shared" si="96"/>
        <v xml:space="preserve">"Take away" soft beverage only (ie tea/coffee) </v>
      </c>
      <c r="C86" s="5"/>
      <c r="D86" s="174"/>
      <c r="E86" s="174"/>
      <c r="F86" s="174"/>
      <c r="G86" s="174"/>
      <c r="H86" s="174"/>
      <c r="I86" s="174"/>
      <c r="J86" s="174"/>
      <c r="K86" s="5"/>
      <c r="L86" s="5"/>
      <c r="M86" s="46"/>
      <c r="AB86" s="47" t="str">
        <f t="shared" si="97"/>
        <v xml:space="preserve">"Take away" soft beverage only (ie tea/coffee) </v>
      </c>
      <c r="AC86" s="5"/>
      <c r="AD86" s="174"/>
      <c r="AE86" s="174"/>
      <c r="AF86" s="174"/>
      <c r="AG86" s="174"/>
      <c r="AH86" s="174"/>
      <c r="AI86" s="174"/>
      <c r="AJ86" s="174"/>
      <c r="AK86" s="5"/>
      <c r="AL86" s="5"/>
      <c r="AM86" s="46"/>
      <c r="BB86" s="47" t="str">
        <f t="shared" si="98"/>
        <v xml:space="preserve">"Take away" soft beverage only (ie tea/coffee) </v>
      </c>
      <c r="BC86" s="5"/>
      <c r="BD86" s="174"/>
      <c r="BE86" s="174"/>
      <c r="BF86" s="174"/>
      <c r="BG86" s="174"/>
      <c r="BH86" s="174"/>
      <c r="BI86" s="174"/>
      <c r="BJ86" s="174"/>
      <c r="BK86" s="5"/>
      <c r="BL86" s="5"/>
      <c r="BM86" s="46"/>
      <c r="CB86" s="47" t="str">
        <f t="shared" si="99"/>
        <v xml:space="preserve">"Take away" soft beverage only (ie tea/coffee) </v>
      </c>
      <c r="CC86" s="5"/>
      <c r="CD86" s="174"/>
      <c r="CE86" s="174"/>
      <c r="CF86" s="174"/>
      <c r="CG86" s="174"/>
      <c r="CH86" s="174"/>
      <c r="CI86" s="174"/>
      <c r="CJ86" s="174"/>
      <c r="CK86" s="5"/>
      <c r="CL86" s="5"/>
      <c r="CM86" s="46"/>
    </row>
    <row r="87" spans="2:111" x14ac:dyDescent="0.35">
      <c r="B87" s="47" t="str">
        <f t="shared" si="96"/>
        <v>Other income (such as room hire/cover charge if applicable)</v>
      </c>
      <c r="C87" s="5"/>
      <c r="D87" s="174"/>
      <c r="E87" s="174"/>
      <c r="F87" s="174"/>
      <c r="G87" s="174"/>
      <c r="H87" s="174"/>
      <c r="I87" s="174"/>
      <c r="J87" s="174"/>
      <c r="K87" s="5"/>
      <c r="L87" s="5"/>
      <c r="M87" s="46"/>
      <c r="AB87" s="47" t="str">
        <f t="shared" si="97"/>
        <v>Other income (such as room hire/cover charge if applicable)</v>
      </c>
      <c r="AC87" s="5"/>
      <c r="AD87" s="174"/>
      <c r="AE87" s="174"/>
      <c r="AF87" s="174"/>
      <c r="AG87" s="174"/>
      <c r="AH87" s="174"/>
      <c r="AI87" s="174"/>
      <c r="AJ87" s="174"/>
      <c r="AK87" s="5"/>
      <c r="AL87" s="5"/>
      <c r="AM87" s="46"/>
      <c r="BB87" s="47" t="str">
        <f t="shared" si="98"/>
        <v>Other income (such as room hire/cover charge if applicable)</v>
      </c>
      <c r="BC87" s="5"/>
      <c r="BD87" s="174"/>
      <c r="BE87" s="174"/>
      <c r="BF87" s="174"/>
      <c r="BG87" s="174"/>
      <c r="BH87" s="174"/>
      <c r="BI87" s="174"/>
      <c r="BJ87" s="174"/>
      <c r="BK87" s="5"/>
      <c r="BL87" s="5"/>
      <c r="BM87" s="46"/>
      <c r="CB87" s="47" t="str">
        <f t="shared" si="99"/>
        <v>Other income (such as room hire/cover charge if applicable)</v>
      </c>
      <c r="CC87" s="5"/>
      <c r="CD87" s="174"/>
      <c r="CE87" s="174"/>
      <c r="CF87" s="174"/>
      <c r="CG87" s="174"/>
      <c r="CH87" s="174"/>
      <c r="CI87" s="174"/>
      <c r="CJ87" s="174"/>
      <c r="CK87" s="5"/>
      <c r="CL87" s="5"/>
      <c r="CM87" s="46"/>
    </row>
    <row r="88" spans="2:111" x14ac:dyDescent="0.35">
      <c r="B88" s="49"/>
      <c r="C88" s="50"/>
      <c r="D88" s="160"/>
      <c r="E88" s="160"/>
      <c r="F88" s="160"/>
      <c r="G88" s="160"/>
      <c r="H88" s="160"/>
      <c r="I88" s="160"/>
      <c r="J88" s="160"/>
      <c r="K88" s="50"/>
      <c r="L88" s="50"/>
      <c r="M88" s="51"/>
      <c r="AB88" s="49"/>
      <c r="AC88" s="50"/>
      <c r="AD88" s="160"/>
      <c r="AE88" s="160"/>
      <c r="AF88" s="160"/>
      <c r="AG88" s="160"/>
      <c r="AH88" s="160"/>
      <c r="AI88" s="160"/>
      <c r="AJ88" s="160"/>
      <c r="AK88" s="50"/>
      <c r="AL88" s="50"/>
      <c r="AM88" s="51"/>
      <c r="BB88" s="49"/>
      <c r="BC88" s="50"/>
      <c r="BD88" s="160"/>
      <c r="BE88" s="160"/>
      <c r="BF88" s="160"/>
      <c r="BG88" s="160"/>
      <c r="BH88" s="160"/>
      <c r="BI88" s="160"/>
      <c r="BJ88" s="160"/>
      <c r="BK88" s="50"/>
      <c r="BL88" s="50"/>
      <c r="BM88" s="51"/>
      <c r="CB88" s="49"/>
      <c r="CC88" s="50"/>
      <c r="CD88" s="160"/>
      <c r="CE88" s="160"/>
      <c r="CF88" s="160"/>
      <c r="CG88" s="160"/>
      <c r="CH88" s="160"/>
      <c r="CI88" s="160"/>
      <c r="CJ88" s="160"/>
      <c r="CK88" s="50"/>
      <c r="CL88" s="50"/>
      <c r="CM88" s="51"/>
    </row>
    <row r="89" spans="2:111" x14ac:dyDescent="0.35">
      <c r="B89" s="5"/>
      <c r="C89" s="5"/>
      <c r="D89" s="93"/>
      <c r="E89" s="93"/>
      <c r="F89" s="93"/>
      <c r="G89" s="93"/>
      <c r="H89" s="93"/>
      <c r="I89" s="93"/>
      <c r="J89" s="93"/>
      <c r="K89" s="5"/>
      <c r="L89" s="5"/>
      <c r="M89" s="5"/>
      <c r="AB89" s="5"/>
      <c r="AC89" s="5"/>
      <c r="AD89" s="93"/>
      <c r="AE89" s="93"/>
      <c r="AF89" s="93"/>
      <c r="AG89" s="93"/>
      <c r="AH89" s="93"/>
      <c r="AI89" s="93"/>
      <c r="AJ89" s="93"/>
      <c r="AK89" s="5"/>
      <c r="AL89" s="5"/>
      <c r="AM89" s="5"/>
      <c r="BB89" s="5"/>
      <c r="BC89" s="5"/>
      <c r="BD89" s="93"/>
      <c r="BE89" s="93"/>
      <c r="BF89" s="93"/>
      <c r="BG89" s="93"/>
      <c r="BH89" s="93"/>
      <c r="BI89" s="93"/>
      <c r="BJ89" s="93"/>
      <c r="BK89" s="5"/>
      <c r="BL89" s="5"/>
      <c r="BM89" s="5"/>
      <c r="CB89" s="5"/>
      <c r="CC89" s="5"/>
      <c r="CD89" s="93"/>
      <c r="CE89" s="93"/>
      <c r="CF89" s="93"/>
      <c r="CG89" s="93"/>
      <c r="CH89" s="93"/>
      <c r="CI89" s="93"/>
      <c r="CJ89" s="93"/>
      <c r="CK89" s="5"/>
      <c r="CL89" s="5"/>
      <c r="CM89" s="5"/>
    </row>
    <row r="90" spans="2:111" x14ac:dyDescent="0.35">
      <c r="B90" s="298" t="s">
        <v>301</v>
      </c>
      <c r="C90" s="297"/>
      <c r="D90" s="329"/>
      <c r="E90" s="329"/>
      <c r="F90" s="329"/>
      <c r="G90" s="329"/>
      <c r="H90" s="329"/>
      <c r="I90" s="329"/>
      <c r="J90" s="329"/>
      <c r="K90" s="300"/>
      <c r="L90" s="300">
        <f>SUM(D90:J90)</f>
        <v>0</v>
      </c>
      <c r="M90" s="299"/>
      <c r="AB90" s="298" t="s">
        <v>301</v>
      </c>
      <c r="AC90" s="297"/>
      <c r="AD90" s="329"/>
      <c r="AE90" s="329"/>
      <c r="AF90" s="329"/>
      <c r="AG90" s="329"/>
      <c r="AH90" s="329"/>
      <c r="AI90" s="329"/>
      <c r="AJ90" s="329"/>
      <c r="AK90" s="300"/>
      <c r="AL90" s="300">
        <f>SUM(AD90:AJ90)</f>
        <v>0</v>
      </c>
      <c r="AM90" s="299"/>
      <c r="BB90" s="298" t="s">
        <v>301</v>
      </c>
      <c r="BC90" s="297"/>
      <c r="BD90" s="329"/>
      <c r="BE90" s="329"/>
      <c r="BF90" s="329"/>
      <c r="BG90" s="329"/>
      <c r="BH90" s="329"/>
      <c r="BI90" s="329"/>
      <c r="BJ90" s="329"/>
      <c r="BK90" s="300"/>
      <c r="BL90" s="300">
        <f>SUM(BD90:BJ90)</f>
        <v>0</v>
      </c>
      <c r="BM90" s="299"/>
      <c r="CB90" s="298" t="s">
        <v>301</v>
      </c>
      <c r="CC90" s="297"/>
      <c r="CD90" s="329"/>
      <c r="CE90" s="329"/>
      <c r="CF90" s="329"/>
      <c r="CG90" s="329"/>
      <c r="CH90" s="329"/>
      <c r="CI90" s="329"/>
      <c r="CJ90" s="329"/>
      <c r="CK90" s="300"/>
      <c r="CL90" s="300">
        <f>SUM(CD90:CJ90)</f>
        <v>0</v>
      </c>
      <c r="CM90" s="299"/>
    </row>
    <row r="91" spans="2:111" ht="15" thickBot="1" x14ac:dyDescent="0.4">
      <c r="B91" s="2"/>
      <c r="D91" s="35"/>
      <c r="E91" s="35"/>
      <c r="F91" s="35"/>
      <c r="G91" s="35"/>
      <c r="H91" s="35"/>
      <c r="I91" s="35"/>
      <c r="J91" s="35"/>
      <c r="AB91" s="2"/>
      <c r="AD91" s="35"/>
      <c r="AE91" s="35"/>
      <c r="AF91" s="35"/>
      <c r="AG91" s="35"/>
      <c r="AH91" s="35"/>
      <c r="AI91" s="35"/>
      <c r="AJ91" s="35"/>
      <c r="BB91" s="2"/>
      <c r="BD91" s="35"/>
      <c r="BE91" s="35"/>
      <c r="BF91" s="35"/>
      <c r="BG91" s="35"/>
      <c r="BH91" s="35"/>
      <c r="BI91" s="35"/>
      <c r="BJ91" s="35"/>
      <c r="CB91" s="2"/>
      <c r="CD91" s="35"/>
      <c r="CE91" s="35"/>
      <c r="CF91" s="35"/>
      <c r="CG91" s="35"/>
      <c r="CH91" s="35"/>
      <c r="CI91" s="35"/>
      <c r="CJ91" s="35"/>
    </row>
    <row r="92" spans="2:111" x14ac:dyDescent="0.35">
      <c r="B92" s="71" t="s">
        <v>41</v>
      </c>
      <c r="C92" s="52"/>
      <c r="D92" s="53" t="s">
        <v>18</v>
      </c>
      <c r="E92" s="53" t="s">
        <v>19</v>
      </c>
      <c r="F92" s="53" t="s">
        <v>20</v>
      </c>
      <c r="G92" s="53" t="s">
        <v>21</v>
      </c>
      <c r="H92" s="53" t="s">
        <v>22</v>
      </c>
      <c r="I92" s="53" t="s">
        <v>23</v>
      </c>
      <c r="J92" s="53" t="s">
        <v>24</v>
      </c>
      <c r="K92" s="52"/>
      <c r="L92" s="53" t="s">
        <v>1</v>
      </c>
      <c r="M92" s="54" t="s">
        <v>26</v>
      </c>
      <c r="N92" s="66" t="s">
        <v>47</v>
      </c>
      <c r="AB92" s="71" t="s">
        <v>41</v>
      </c>
      <c r="AC92" s="52"/>
      <c r="AD92" s="53" t="s">
        <v>18</v>
      </c>
      <c r="AE92" s="53" t="s">
        <v>19</v>
      </c>
      <c r="AF92" s="53" t="s">
        <v>20</v>
      </c>
      <c r="AG92" s="53" t="s">
        <v>21</v>
      </c>
      <c r="AH92" s="53" t="s">
        <v>22</v>
      </c>
      <c r="AI92" s="53" t="s">
        <v>23</v>
      </c>
      <c r="AJ92" s="53" t="s">
        <v>24</v>
      </c>
      <c r="AK92" s="52"/>
      <c r="AL92" s="53" t="s">
        <v>1</v>
      </c>
      <c r="AM92" s="54" t="s">
        <v>26</v>
      </c>
      <c r="AN92" s="66" t="s">
        <v>47</v>
      </c>
      <c r="BB92" s="71" t="s">
        <v>41</v>
      </c>
      <c r="BC92" s="52"/>
      <c r="BD92" s="53" t="s">
        <v>18</v>
      </c>
      <c r="BE92" s="53" t="s">
        <v>19</v>
      </c>
      <c r="BF92" s="53" t="s">
        <v>20</v>
      </c>
      <c r="BG92" s="53" t="s">
        <v>21</v>
      </c>
      <c r="BH92" s="53" t="s">
        <v>22</v>
      </c>
      <c r="BI92" s="53" t="s">
        <v>23</v>
      </c>
      <c r="BJ92" s="53" t="s">
        <v>24</v>
      </c>
      <c r="BK92" s="52"/>
      <c r="BL92" s="53" t="s">
        <v>1</v>
      </c>
      <c r="BM92" s="54" t="s">
        <v>26</v>
      </c>
      <c r="BN92" s="66" t="s">
        <v>47</v>
      </c>
      <c r="CB92" s="71" t="s">
        <v>41</v>
      </c>
      <c r="CC92" s="52"/>
      <c r="CD92" s="53" t="s">
        <v>18</v>
      </c>
      <c r="CE92" s="53" t="s">
        <v>19</v>
      </c>
      <c r="CF92" s="53" t="s">
        <v>20</v>
      </c>
      <c r="CG92" s="53" t="s">
        <v>21</v>
      </c>
      <c r="CH92" s="53" t="s">
        <v>22</v>
      </c>
      <c r="CI92" s="53" t="s">
        <v>23</v>
      </c>
      <c r="CJ92" s="53" t="s">
        <v>24</v>
      </c>
      <c r="CK92" s="52"/>
      <c r="CL92" s="53" t="s">
        <v>1</v>
      </c>
      <c r="CM92" s="54" t="s">
        <v>26</v>
      </c>
      <c r="CN92" s="66" t="s">
        <v>47</v>
      </c>
    </row>
    <row r="93" spans="2:111" x14ac:dyDescent="0.35">
      <c r="B93" s="55" t="s">
        <v>293</v>
      </c>
      <c r="C93" s="56"/>
      <c r="D93" s="57">
        <f>D110+D143+D176</f>
        <v>0</v>
      </c>
      <c r="E93" s="57">
        <f t="shared" ref="E93:J93" si="100">E110+E143+E176</f>
        <v>0</v>
      </c>
      <c r="F93" s="57">
        <f t="shared" si="100"/>
        <v>0</v>
      </c>
      <c r="G93" s="57">
        <f t="shared" si="100"/>
        <v>0</v>
      </c>
      <c r="H93" s="57">
        <f t="shared" si="100"/>
        <v>0</v>
      </c>
      <c r="I93" s="57">
        <f t="shared" si="100"/>
        <v>0</v>
      </c>
      <c r="J93" s="57">
        <f t="shared" si="100"/>
        <v>0</v>
      </c>
      <c r="K93" s="56"/>
      <c r="L93" s="57">
        <f>SUM(D93:K93)</f>
        <v>0</v>
      </c>
      <c r="M93" s="58"/>
      <c r="N93" s="26"/>
      <c r="AB93" s="55" t="s">
        <v>293</v>
      </c>
      <c r="AC93" s="56"/>
      <c r="AD93" s="57">
        <f>AD110+AD143+AD176</f>
        <v>0</v>
      </c>
      <c r="AE93" s="57">
        <f t="shared" ref="AE93:AJ93" si="101">AE110+AE143+AE176</f>
        <v>0</v>
      </c>
      <c r="AF93" s="57">
        <f t="shared" si="101"/>
        <v>0</v>
      </c>
      <c r="AG93" s="57">
        <f t="shared" si="101"/>
        <v>0</v>
      </c>
      <c r="AH93" s="57">
        <f t="shared" si="101"/>
        <v>0</v>
      </c>
      <c r="AI93" s="57">
        <f t="shared" si="101"/>
        <v>0</v>
      </c>
      <c r="AJ93" s="57">
        <f t="shared" si="101"/>
        <v>0</v>
      </c>
      <c r="AK93" s="56"/>
      <c r="AL93" s="57">
        <f>SUM(AD93:AK93)</f>
        <v>0</v>
      </c>
      <c r="AM93" s="58"/>
      <c r="AN93" s="26"/>
      <c r="BB93" s="55" t="s">
        <v>293</v>
      </c>
      <c r="BC93" s="56"/>
      <c r="BD93" s="57">
        <f>BD110+BD143+BD176</f>
        <v>0</v>
      </c>
      <c r="BE93" s="57">
        <f t="shared" ref="BE93:BJ93" si="102">BE110+BE143+BE176</f>
        <v>0</v>
      </c>
      <c r="BF93" s="57">
        <f t="shared" si="102"/>
        <v>0</v>
      </c>
      <c r="BG93" s="57">
        <f t="shared" si="102"/>
        <v>0</v>
      </c>
      <c r="BH93" s="57">
        <f t="shared" si="102"/>
        <v>0</v>
      </c>
      <c r="BI93" s="57">
        <f t="shared" si="102"/>
        <v>0</v>
      </c>
      <c r="BJ93" s="57">
        <f t="shared" si="102"/>
        <v>0</v>
      </c>
      <c r="BK93" s="56"/>
      <c r="BL93" s="57">
        <f>SUM(BD93:BK93)</f>
        <v>0</v>
      </c>
      <c r="BM93" s="58"/>
      <c r="BN93" s="26"/>
      <c r="CB93" s="55" t="s">
        <v>293</v>
      </c>
      <c r="CC93" s="56"/>
      <c r="CD93" s="57">
        <f>CD110+CD143+CD176</f>
        <v>0</v>
      </c>
      <c r="CE93" s="57">
        <f t="shared" ref="CE93:CJ93" si="103">CE110+CE143+CE176</f>
        <v>0</v>
      </c>
      <c r="CF93" s="57">
        <f t="shared" si="103"/>
        <v>0</v>
      </c>
      <c r="CG93" s="57">
        <f t="shared" si="103"/>
        <v>0</v>
      </c>
      <c r="CH93" s="57">
        <f t="shared" si="103"/>
        <v>0</v>
      </c>
      <c r="CI93" s="57">
        <f t="shared" si="103"/>
        <v>0</v>
      </c>
      <c r="CJ93" s="57">
        <f t="shared" si="103"/>
        <v>0</v>
      </c>
      <c r="CK93" s="56"/>
      <c r="CL93" s="57">
        <f>SUM(CD93:CK93)</f>
        <v>0</v>
      </c>
      <c r="CM93" s="58"/>
      <c r="CN93" s="26"/>
      <c r="CQ93" s="130"/>
      <c r="CR93" s="42"/>
      <c r="CS93" s="129"/>
      <c r="CT93" s="129"/>
      <c r="CU93" s="129"/>
      <c r="CV93" s="129"/>
      <c r="CW93" s="42"/>
      <c r="CX93" s="42"/>
      <c r="CY93" s="42"/>
      <c r="CZ93" s="42"/>
      <c r="DA93" s="44"/>
      <c r="DC93" s="181"/>
      <c r="DD93" s="180"/>
      <c r="DE93" s="180"/>
      <c r="DF93" s="180"/>
      <c r="DG93" s="184"/>
    </row>
    <row r="94" spans="2:111" x14ac:dyDescent="0.35">
      <c r="B94" s="55" t="s">
        <v>294</v>
      </c>
      <c r="C94" s="56"/>
      <c r="D94" s="57">
        <f>D111+D112+D144+D145+D177+D178</f>
        <v>0</v>
      </c>
      <c r="E94" s="57">
        <f t="shared" ref="E94:J94" si="104">E111+E112+E144+E145+E177+E178</f>
        <v>0</v>
      </c>
      <c r="F94" s="57">
        <f t="shared" si="104"/>
        <v>0</v>
      </c>
      <c r="G94" s="57">
        <f t="shared" si="104"/>
        <v>0</v>
      </c>
      <c r="H94" s="57">
        <f t="shared" si="104"/>
        <v>0</v>
      </c>
      <c r="I94" s="57">
        <f t="shared" si="104"/>
        <v>0</v>
      </c>
      <c r="J94" s="57">
        <f t="shared" si="104"/>
        <v>0</v>
      </c>
      <c r="K94" s="56"/>
      <c r="L94" s="80">
        <f>SUM(D94:J94)</f>
        <v>0</v>
      </c>
      <c r="M94" s="58"/>
      <c r="N94" s="26"/>
      <c r="AB94" s="55" t="s">
        <v>294</v>
      </c>
      <c r="AC94" s="56"/>
      <c r="AD94" s="57">
        <f>AD111+AD112+AD144+AD145+AD177+AD178</f>
        <v>0</v>
      </c>
      <c r="AE94" s="57">
        <f t="shared" ref="AE94:AJ94" si="105">AE111+AE112+AE144+AE145+AE177+AE178</f>
        <v>0</v>
      </c>
      <c r="AF94" s="57">
        <f t="shared" si="105"/>
        <v>0</v>
      </c>
      <c r="AG94" s="57">
        <f t="shared" si="105"/>
        <v>0</v>
      </c>
      <c r="AH94" s="57">
        <f t="shared" si="105"/>
        <v>0</v>
      </c>
      <c r="AI94" s="57">
        <f t="shared" si="105"/>
        <v>0</v>
      </c>
      <c r="AJ94" s="57">
        <f t="shared" si="105"/>
        <v>0</v>
      </c>
      <c r="AK94" s="56"/>
      <c r="AL94" s="80">
        <f>SUM(AD94:AJ94)</f>
        <v>0</v>
      </c>
      <c r="AM94" s="58"/>
      <c r="AN94" s="26"/>
      <c r="BB94" s="55" t="s">
        <v>294</v>
      </c>
      <c r="BC94" s="56"/>
      <c r="BD94" s="57">
        <f>BD111+BD112+BD144+BD145+BD177+BD178</f>
        <v>0</v>
      </c>
      <c r="BE94" s="57">
        <f t="shared" ref="BE94:BJ94" si="106">BE111+BE112+BE144+BE145+BE177+BE178</f>
        <v>0</v>
      </c>
      <c r="BF94" s="57">
        <f t="shared" si="106"/>
        <v>0</v>
      </c>
      <c r="BG94" s="57">
        <f t="shared" si="106"/>
        <v>0</v>
      </c>
      <c r="BH94" s="57">
        <f t="shared" si="106"/>
        <v>0</v>
      </c>
      <c r="BI94" s="57">
        <f t="shared" si="106"/>
        <v>0</v>
      </c>
      <c r="BJ94" s="57">
        <f t="shared" si="106"/>
        <v>0</v>
      </c>
      <c r="BK94" s="56"/>
      <c r="BL94" s="80">
        <f>SUM(BD94:BJ94)</f>
        <v>0</v>
      </c>
      <c r="BM94" s="58"/>
      <c r="BN94" s="26"/>
      <c r="CB94" s="55" t="s">
        <v>294</v>
      </c>
      <c r="CC94" s="56"/>
      <c r="CD94" s="57">
        <f>CD111+CD112+CD144+CD145+CD177+CD178</f>
        <v>0</v>
      </c>
      <c r="CE94" s="57">
        <f t="shared" ref="CE94:CJ94" si="107">CE111+CE112+CE144+CE145+CE177+CE178</f>
        <v>0</v>
      </c>
      <c r="CF94" s="57">
        <f t="shared" si="107"/>
        <v>0</v>
      </c>
      <c r="CG94" s="57">
        <f t="shared" si="107"/>
        <v>0</v>
      </c>
      <c r="CH94" s="57">
        <f t="shared" si="107"/>
        <v>0</v>
      </c>
      <c r="CI94" s="57">
        <f t="shared" si="107"/>
        <v>0</v>
      </c>
      <c r="CJ94" s="57">
        <f t="shared" si="107"/>
        <v>0</v>
      </c>
      <c r="CK94" s="56"/>
      <c r="CL94" s="80">
        <f>SUM(CD94:CJ94)</f>
        <v>0</v>
      </c>
      <c r="CM94" s="58"/>
      <c r="CN94" s="26"/>
      <c r="CQ94" s="47"/>
      <c r="CR94" s="5"/>
      <c r="CS94" s="122"/>
      <c r="CT94" s="122"/>
      <c r="CU94" s="122"/>
      <c r="CV94" s="122"/>
      <c r="CW94" s="5"/>
      <c r="CX94" s="123" t="s">
        <v>77</v>
      </c>
      <c r="CY94" s="5"/>
      <c r="CZ94" s="134" t="s">
        <v>78</v>
      </c>
      <c r="DA94" s="46"/>
      <c r="DC94" s="187" t="s">
        <v>92</v>
      </c>
      <c r="DD94" s="117"/>
      <c r="DE94" s="188" t="s">
        <v>93</v>
      </c>
      <c r="DF94" s="117"/>
      <c r="DG94" s="185"/>
    </row>
    <row r="95" spans="2:111" x14ac:dyDescent="0.35">
      <c r="B95" s="55" t="s">
        <v>295</v>
      </c>
      <c r="C95" s="56"/>
      <c r="D95" s="57">
        <f>D124+D157+D190</f>
        <v>0</v>
      </c>
      <c r="E95" s="57">
        <f t="shared" ref="E95:J95" si="108">E124+E157+E190</f>
        <v>0</v>
      </c>
      <c r="F95" s="57">
        <f t="shared" si="108"/>
        <v>0</v>
      </c>
      <c r="G95" s="57">
        <f t="shared" si="108"/>
        <v>0</v>
      </c>
      <c r="H95" s="57">
        <f t="shared" si="108"/>
        <v>0</v>
      </c>
      <c r="I95" s="57">
        <f t="shared" si="108"/>
        <v>0</v>
      </c>
      <c r="J95" s="57">
        <f t="shared" si="108"/>
        <v>0</v>
      </c>
      <c r="K95" s="56"/>
      <c r="L95" s="80">
        <f>SUM(D95:J95)</f>
        <v>0</v>
      </c>
      <c r="M95" s="58"/>
      <c r="N95" s="26"/>
      <c r="AB95" s="55" t="s">
        <v>295</v>
      </c>
      <c r="AC95" s="56"/>
      <c r="AD95" s="57">
        <f>AD124+AD157+AD190</f>
        <v>0</v>
      </c>
      <c r="AE95" s="57">
        <f t="shared" ref="AE95:AJ95" si="109">AE124+AE157+AE190</f>
        <v>0</v>
      </c>
      <c r="AF95" s="57">
        <f t="shared" si="109"/>
        <v>0</v>
      </c>
      <c r="AG95" s="57">
        <f t="shared" si="109"/>
        <v>0</v>
      </c>
      <c r="AH95" s="57">
        <f t="shared" si="109"/>
        <v>0</v>
      </c>
      <c r="AI95" s="57">
        <f t="shared" si="109"/>
        <v>0</v>
      </c>
      <c r="AJ95" s="57">
        <f t="shared" si="109"/>
        <v>0</v>
      </c>
      <c r="AK95" s="56"/>
      <c r="AL95" s="80">
        <f>SUM(AD95:AJ95)</f>
        <v>0</v>
      </c>
      <c r="AM95" s="58"/>
      <c r="AN95" s="26"/>
      <c r="BB95" s="55" t="s">
        <v>295</v>
      </c>
      <c r="BC95" s="56"/>
      <c r="BD95" s="57">
        <f>BD124+BD157+BD190</f>
        <v>0</v>
      </c>
      <c r="BE95" s="57">
        <f t="shared" ref="BE95:BJ95" si="110">BE124+BE157+BE190</f>
        <v>0</v>
      </c>
      <c r="BF95" s="57">
        <f t="shared" si="110"/>
        <v>0</v>
      </c>
      <c r="BG95" s="57">
        <f t="shared" si="110"/>
        <v>0</v>
      </c>
      <c r="BH95" s="57">
        <f t="shared" si="110"/>
        <v>0</v>
      </c>
      <c r="BI95" s="57">
        <f t="shared" si="110"/>
        <v>0</v>
      </c>
      <c r="BJ95" s="57">
        <f t="shared" si="110"/>
        <v>0</v>
      </c>
      <c r="BK95" s="56"/>
      <c r="BL95" s="80">
        <f>SUM(BD95:BJ95)</f>
        <v>0</v>
      </c>
      <c r="BM95" s="58"/>
      <c r="BN95" s="26"/>
      <c r="CB95" s="55" t="s">
        <v>295</v>
      </c>
      <c r="CC95" s="56"/>
      <c r="CD95" s="57">
        <f>CD124+CD157+CD190</f>
        <v>0</v>
      </c>
      <c r="CE95" s="57">
        <f t="shared" ref="CE95:CJ95" si="111">CE124+CE157+CE190</f>
        <v>0</v>
      </c>
      <c r="CF95" s="57">
        <f t="shared" si="111"/>
        <v>0</v>
      </c>
      <c r="CG95" s="57">
        <f t="shared" si="111"/>
        <v>0</v>
      </c>
      <c r="CH95" s="57">
        <f t="shared" si="111"/>
        <v>0</v>
      </c>
      <c r="CI95" s="57">
        <f t="shared" si="111"/>
        <v>0</v>
      </c>
      <c r="CJ95" s="57">
        <f t="shared" si="111"/>
        <v>0</v>
      </c>
      <c r="CK95" s="56"/>
      <c r="CL95" s="80">
        <f>SUM(CD95:CJ95)</f>
        <v>0</v>
      </c>
      <c r="CM95" s="58"/>
      <c r="CN95" s="26"/>
      <c r="CQ95" s="307">
        <v>44013</v>
      </c>
      <c r="CR95" s="5"/>
      <c r="CS95" s="122"/>
      <c r="CT95" s="122"/>
      <c r="CU95" s="122"/>
      <c r="CV95" s="122"/>
      <c r="CW95" s="5"/>
      <c r="CX95" s="123" t="s">
        <v>83</v>
      </c>
      <c r="CY95" s="5"/>
      <c r="CZ95" s="134" t="s">
        <v>79</v>
      </c>
      <c r="DA95" s="46"/>
      <c r="DC95" s="187" t="s">
        <v>89</v>
      </c>
      <c r="DD95" s="117"/>
      <c r="DE95" s="188" t="s">
        <v>94</v>
      </c>
      <c r="DF95" s="117"/>
      <c r="DG95" s="185"/>
    </row>
    <row r="96" spans="2:111" x14ac:dyDescent="0.35">
      <c r="B96" s="55" t="s">
        <v>296</v>
      </c>
      <c r="C96" s="56"/>
      <c r="D96" s="76">
        <f>D133+D166+D199</f>
        <v>0</v>
      </c>
      <c r="E96" s="76">
        <f t="shared" ref="E96:J96" si="112">E133+E166+E199</f>
        <v>0</v>
      </c>
      <c r="F96" s="76">
        <f t="shared" si="112"/>
        <v>0</v>
      </c>
      <c r="G96" s="76">
        <f t="shared" si="112"/>
        <v>0</v>
      </c>
      <c r="H96" s="76">
        <f t="shared" si="112"/>
        <v>0</v>
      </c>
      <c r="I96" s="76">
        <f t="shared" si="112"/>
        <v>0</v>
      </c>
      <c r="J96" s="76">
        <f t="shared" si="112"/>
        <v>0</v>
      </c>
      <c r="K96" s="56"/>
      <c r="L96" s="77">
        <f t="shared" ref="L96" si="113">SUM(D96:J96)</f>
        <v>0</v>
      </c>
      <c r="M96" s="58"/>
      <c r="N96" s="26"/>
      <c r="AB96" s="55" t="s">
        <v>296</v>
      </c>
      <c r="AC96" s="56"/>
      <c r="AD96" s="76">
        <f>AD133+AD166+AD199</f>
        <v>0</v>
      </c>
      <c r="AE96" s="76">
        <f t="shared" ref="AE96:AJ96" si="114">AE133+AE166+AE199</f>
        <v>0</v>
      </c>
      <c r="AF96" s="76">
        <f t="shared" si="114"/>
        <v>0</v>
      </c>
      <c r="AG96" s="76">
        <f t="shared" si="114"/>
        <v>0</v>
      </c>
      <c r="AH96" s="76">
        <f t="shared" si="114"/>
        <v>0</v>
      </c>
      <c r="AI96" s="76">
        <f t="shared" si="114"/>
        <v>0</v>
      </c>
      <c r="AJ96" s="76">
        <f t="shared" si="114"/>
        <v>0</v>
      </c>
      <c r="AK96" s="56"/>
      <c r="AL96" s="77">
        <f t="shared" ref="AL96" si="115">SUM(AD96:AJ96)</f>
        <v>0</v>
      </c>
      <c r="AM96" s="58"/>
      <c r="AN96" s="26"/>
      <c r="BB96" s="55" t="s">
        <v>296</v>
      </c>
      <c r="BC96" s="56"/>
      <c r="BD96" s="76">
        <f>BD133+BD166+BD199</f>
        <v>0</v>
      </c>
      <c r="BE96" s="76">
        <f t="shared" ref="BE96:BJ96" si="116">BE133+BE166+BE199</f>
        <v>0</v>
      </c>
      <c r="BF96" s="76">
        <f t="shared" si="116"/>
        <v>0</v>
      </c>
      <c r="BG96" s="76">
        <f t="shared" si="116"/>
        <v>0</v>
      </c>
      <c r="BH96" s="76">
        <f t="shared" si="116"/>
        <v>0</v>
      </c>
      <c r="BI96" s="76">
        <f t="shared" si="116"/>
        <v>0</v>
      </c>
      <c r="BJ96" s="76">
        <f t="shared" si="116"/>
        <v>0</v>
      </c>
      <c r="BK96" s="56"/>
      <c r="BL96" s="77">
        <f t="shared" ref="BL96" si="117">SUM(BD96:BJ96)</f>
        <v>0</v>
      </c>
      <c r="BM96" s="58"/>
      <c r="BN96" s="26"/>
      <c r="CB96" s="55" t="s">
        <v>296</v>
      </c>
      <c r="CC96" s="56"/>
      <c r="CD96" s="76">
        <f>CD133+CD166+CD199</f>
        <v>0</v>
      </c>
      <c r="CE96" s="76">
        <f t="shared" ref="CE96:CJ96" si="118">CE133+CE166+CE199</f>
        <v>0</v>
      </c>
      <c r="CF96" s="76">
        <f t="shared" si="118"/>
        <v>0</v>
      </c>
      <c r="CG96" s="76">
        <f t="shared" si="118"/>
        <v>0</v>
      </c>
      <c r="CH96" s="76">
        <f t="shared" si="118"/>
        <v>0</v>
      </c>
      <c r="CI96" s="76">
        <f t="shared" si="118"/>
        <v>0</v>
      </c>
      <c r="CJ96" s="76">
        <f t="shared" si="118"/>
        <v>0</v>
      </c>
      <c r="CK96" s="56"/>
      <c r="CL96" s="77">
        <f t="shared" ref="CL96" si="119">SUM(CD96:CJ96)</f>
        <v>0</v>
      </c>
      <c r="CM96" s="58"/>
      <c r="CN96" s="26"/>
      <c r="CQ96" s="47"/>
      <c r="CR96" s="5"/>
      <c r="CS96" s="122"/>
      <c r="CT96" s="122"/>
      <c r="CU96" s="122"/>
      <c r="CV96" s="122"/>
      <c r="CW96" s="5"/>
      <c r="CX96" s="166">
        <f>SUM(CS108:CV108)</f>
        <v>0</v>
      </c>
      <c r="CY96" s="5"/>
      <c r="CZ96" s="134" t="s">
        <v>80</v>
      </c>
      <c r="DA96" s="131">
        <f>C3</f>
        <v>31</v>
      </c>
      <c r="DC96" s="182"/>
      <c r="DD96" s="117"/>
      <c r="DE96" s="188" t="s">
        <v>95</v>
      </c>
      <c r="DF96" s="117"/>
      <c r="DG96" s="185"/>
    </row>
    <row r="97" spans="2:111" x14ac:dyDescent="0.35">
      <c r="B97" s="70" t="s">
        <v>48</v>
      </c>
      <c r="C97" s="56"/>
      <c r="D97" s="75">
        <f>SUM(D93:D96)</f>
        <v>0</v>
      </c>
      <c r="E97" s="75">
        <f t="shared" ref="E97:L97" si="120">SUM(E93:E96)</f>
        <v>0</v>
      </c>
      <c r="F97" s="75">
        <f t="shared" si="120"/>
        <v>0</v>
      </c>
      <c r="G97" s="75">
        <f t="shared" si="120"/>
        <v>0</v>
      </c>
      <c r="H97" s="75">
        <f t="shared" si="120"/>
        <v>0</v>
      </c>
      <c r="I97" s="75">
        <f t="shared" si="120"/>
        <v>0</v>
      </c>
      <c r="J97" s="75">
        <f t="shared" si="120"/>
        <v>0</v>
      </c>
      <c r="K97" s="74"/>
      <c r="L97" s="75">
        <f t="shared" si="120"/>
        <v>0</v>
      </c>
      <c r="M97" s="58"/>
      <c r="AB97" s="70" t="s">
        <v>48</v>
      </c>
      <c r="AC97" s="56"/>
      <c r="AD97" s="75">
        <f>SUM(AD93:AD96)</f>
        <v>0</v>
      </c>
      <c r="AE97" s="75">
        <f t="shared" ref="AE97:AJ97" si="121">SUM(AE93:AE96)</f>
        <v>0</v>
      </c>
      <c r="AF97" s="75">
        <f t="shared" si="121"/>
        <v>0</v>
      </c>
      <c r="AG97" s="75">
        <f t="shared" si="121"/>
        <v>0</v>
      </c>
      <c r="AH97" s="75">
        <f t="shared" si="121"/>
        <v>0</v>
      </c>
      <c r="AI97" s="75">
        <f t="shared" si="121"/>
        <v>0</v>
      </c>
      <c r="AJ97" s="75">
        <f t="shared" si="121"/>
        <v>0</v>
      </c>
      <c r="AK97" s="74"/>
      <c r="AL97" s="75">
        <f t="shared" ref="AL97" si="122">SUM(AL93:AL96)</f>
        <v>0</v>
      </c>
      <c r="AM97" s="58"/>
      <c r="BB97" s="70" t="s">
        <v>48</v>
      </c>
      <c r="BC97" s="56"/>
      <c r="BD97" s="75">
        <f>SUM(BD93:BD96)</f>
        <v>0</v>
      </c>
      <c r="BE97" s="75">
        <f t="shared" ref="BE97:BJ97" si="123">SUM(BE93:BE96)</f>
        <v>0</v>
      </c>
      <c r="BF97" s="75">
        <f t="shared" si="123"/>
        <v>0</v>
      </c>
      <c r="BG97" s="75">
        <f t="shared" si="123"/>
        <v>0</v>
      </c>
      <c r="BH97" s="75">
        <f t="shared" si="123"/>
        <v>0</v>
      </c>
      <c r="BI97" s="75">
        <f t="shared" si="123"/>
        <v>0</v>
      </c>
      <c r="BJ97" s="75">
        <f t="shared" si="123"/>
        <v>0</v>
      </c>
      <c r="BK97" s="74"/>
      <c r="BL97" s="75">
        <f t="shared" ref="BL97" si="124">SUM(BL93:BL96)</f>
        <v>0</v>
      </c>
      <c r="BM97" s="58"/>
      <c r="CB97" s="70" t="s">
        <v>48</v>
      </c>
      <c r="CC97" s="56"/>
      <c r="CD97" s="75">
        <f>SUM(CD93:CD96)</f>
        <v>0</v>
      </c>
      <c r="CE97" s="75">
        <f t="shared" ref="CE97:CJ97" si="125">SUM(CE93:CE96)</f>
        <v>0</v>
      </c>
      <c r="CF97" s="75">
        <f t="shared" si="125"/>
        <v>0</v>
      </c>
      <c r="CG97" s="75">
        <f t="shared" si="125"/>
        <v>0</v>
      </c>
      <c r="CH97" s="75">
        <f t="shared" si="125"/>
        <v>0</v>
      </c>
      <c r="CI97" s="75">
        <f t="shared" si="125"/>
        <v>0</v>
      </c>
      <c r="CJ97" s="75">
        <f t="shared" si="125"/>
        <v>0</v>
      </c>
      <c r="CK97" s="74"/>
      <c r="CL97" s="75">
        <f t="shared" ref="CL97" si="126">SUM(CL93:CL96)</f>
        <v>0</v>
      </c>
      <c r="CM97" s="58"/>
      <c r="CQ97" s="82" t="s">
        <v>303</v>
      </c>
      <c r="CR97" s="16"/>
      <c r="CS97" s="164">
        <f>IFERROR(L97,0)</f>
        <v>0</v>
      </c>
      <c r="CT97" s="164">
        <f>IFERROR(AL97,0)</f>
        <v>0</v>
      </c>
      <c r="CU97" s="164">
        <f>IFERROR(BL97,0)</f>
        <v>0</v>
      </c>
      <c r="CV97" s="164">
        <f>IFERROR(CL97,0)</f>
        <v>0</v>
      </c>
      <c r="CW97" s="16"/>
      <c r="CX97" s="165">
        <f t="shared" ref="CX97:CX98" si="127">SUM(CS97:CW97)</f>
        <v>0</v>
      </c>
      <c r="CY97" s="5"/>
      <c r="CZ97" s="127">
        <f>IF(CX96&gt;0,(CX97/CX$96)*DA$96,0)</f>
        <v>0</v>
      </c>
      <c r="DA97" s="46"/>
      <c r="DC97" s="183"/>
      <c r="DD97" s="178"/>
      <c r="DE97" s="164">
        <f>CZ97-DC97</f>
        <v>0</v>
      </c>
      <c r="DF97" s="179" t="e">
        <f>(CZ97/DC97)-1</f>
        <v>#DIV/0!</v>
      </c>
      <c r="DG97" s="185"/>
    </row>
    <row r="98" spans="2:111" x14ac:dyDescent="0.35">
      <c r="B98" s="59" t="s">
        <v>297</v>
      </c>
      <c r="C98" s="56"/>
      <c r="D98" s="57">
        <f>D114+D147+D180</f>
        <v>0</v>
      </c>
      <c r="E98" s="57">
        <f t="shared" ref="E98:J98" si="128">E114+E147+E180</f>
        <v>0</v>
      </c>
      <c r="F98" s="57">
        <f t="shared" si="128"/>
        <v>0</v>
      </c>
      <c r="G98" s="57">
        <f t="shared" si="128"/>
        <v>0</v>
      </c>
      <c r="H98" s="57">
        <f t="shared" si="128"/>
        <v>0</v>
      </c>
      <c r="I98" s="57">
        <f t="shared" si="128"/>
        <v>0</v>
      </c>
      <c r="J98" s="57">
        <f t="shared" si="128"/>
        <v>0</v>
      </c>
      <c r="K98" s="56"/>
      <c r="L98" s="57">
        <f>SUM(D98:K98)</f>
        <v>0</v>
      </c>
      <c r="M98" s="60" t="e">
        <f>L98/L93</f>
        <v>#DIV/0!</v>
      </c>
      <c r="N98" s="26"/>
      <c r="AB98" s="59" t="s">
        <v>297</v>
      </c>
      <c r="AC98" s="56"/>
      <c r="AD98" s="57">
        <f>AD114+AD147+AD180</f>
        <v>0</v>
      </c>
      <c r="AE98" s="57">
        <f t="shared" ref="AE98:AJ98" si="129">AE114+AE147+AE180</f>
        <v>0</v>
      </c>
      <c r="AF98" s="57">
        <f t="shared" si="129"/>
        <v>0</v>
      </c>
      <c r="AG98" s="57">
        <f t="shared" si="129"/>
        <v>0</v>
      </c>
      <c r="AH98" s="57">
        <f t="shared" si="129"/>
        <v>0</v>
      </c>
      <c r="AI98" s="57">
        <f t="shared" si="129"/>
        <v>0</v>
      </c>
      <c r="AJ98" s="57">
        <f t="shared" si="129"/>
        <v>0</v>
      </c>
      <c r="AK98" s="56"/>
      <c r="AL98" s="57">
        <f>SUM(AD98:AK98)</f>
        <v>0</v>
      </c>
      <c r="AM98" s="60" t="e">
        <f>AL98/AL93</f>
        <v>#DIV/0!</v>
      </c>
      <c r="AN98" s="26"/>
      <c r="BB98" s="59" t="s">
        <v>297</v>
      </c>
      <c r="BC98" s="56"/>
      <c r="BD98" s="57">
        <f>BD114+BD147+BD180</f>
        <v>0</v>
      </c>
      <c r="BE98" s="57">
        <f t="shared" ref="BE98:BJ98" si="130">BE114+BE147+BE180</f>
        <v>0</v>
      </c>
      <c r="BF98" s="57">
        <f t="shared" si="130"/>
        <v>0</v>
      </c>
      <c r="BG98" s="57">
        <f t="shared" si="130"/>
        <v>0</v>
      </c>
      <c r="BH98" s="57">
        <f t="shared" si="130"/>
        <v>0</v>
      </c>
      <c r="BI98" s="57">
        <f t="shared" si="130"/>
        <v>0</v>
      </c>
      <c r="BJ98" s="57">
        <f t="shared" si="130"/>
        <v>0</v>
      </c>
      <c r="BK98" s="56"/>
      <c r="BL98" s="57">
        <f>SUM(BD98:BK98)</f>
        <v>0</v>
      </c>
      <c r="BM98" s="60" t="e">
        <f>BL98/BL93</f>
        <v>#DIV/0!</v>
      </c>
      <c r="BN98" s="26"/>
      <c r="CB98" s="59" t="s">
        <v>297</v>
      </c>
      <c r="CC98" s="56"/>
      <c r="CD98" s="57">
        <f>CD114+CD147+CD180</f>
        <v>0</v>
      </c>
      <c r="CE98" s="57">
        <f t="shared" ref="CE98:CJ98" si="131">CE114+CE147+CE180</f>
        <v>0</v>
      </c>
      <c r="CF98" s="57">
        <f t="shared" si="131"/>
        <v>0</v>
      </c>
      <c r="CG98" s="57">
        <f t="shared" si="131"/>
        <v>0</v>
      </c>
      <c r="CH98" s="57">
        <f t="shared" si="131"/>
        <v>0</v>
      </c>
      <c r="CI98" s="57">
        <f t="shared" si="131"/>
        <v>0</v>
      </c>
      <c r="CJ98" s="57">
        <f t="shared" si="131"/>
        <v>0</v>
      </c>
      <c r="CK98" s="56"/>
      <c r="CL98" s="57">
        <f>SUM(CD98:CK98)</f>
        <v>0</v>
      </c>
      <c r="CM98" s="60" t="e">
        <f>CL98/CL93</f>
        <v>#DIV/0!</v>
      </c>
      <c r="CN98" s="26"/>
      <c r="CQ98" s="47" t="s">
        <v>266</v>
      </c>
      <c r="CR98" s="5"/>
      <c r="CS98" s="125">
        <f>IFERROR(SUM(L98:L101),0)</f>
        <v>0</v>
      </c>
      <c r="CT98" s="125">
        <f>IFERROR(SUM(AL98:AL101),0)</f>
        <v>0</v>
      </c>
      <c r="CU98" s="125">
        <f>IFERROR(SUM(BL98:BL101),0)</f>
        <v>0</v>
      </c>
      <c r="CV98" s="125">
        <f>IFERROR(SUM(CL98:CL101),0)</f>
        <v>0</v>
      </c>
      <c r="CW98" s="5"/>
      <c r="CX98" s="126">
        <f t="shared" si="127"/>
        <v>0</v>
      </c>
      <c r="CY98" s="5"/>
      <c r="CZ98" s="127">
        <f>IF(CX96&gt;0,(CX98/CX$96)*DA$96,0)</f>
        <v>0</v>
      </c>
      <c r="DA98" s="46"/>
      <c r="DC98" s="182"/>
      <c r="DD98" s="178"/>
      <c r="DE98" s="117"/>
      <c r="DF98" s="117"/>
      <c r="DG98" s="185"/>
    </row>
    <row r="99" spans="2:111" x14ac:dyDescent="0.35">
      <c r="B99" s="59" t="s">
        <v>298</v>
      </c>
      <c r="C99" s="56"/>
      <c r="D99" s="57">
        <f>D115+D148+D181</f>
        <v>0</v>
      </c>
      <c r="E99" s="57">
        <f t="shared" ref="E99:J99" si="132">E115+E148+E181</f>
        <v>0</v>
      </c>
      <c r="F99" s="57">
        <f t="shared" si="132"/>
        <v>0</v>
      </c>
      <c r="G99" s="57">
        <f t="shared" si="132"/>
        <v>0</v>
      </c>
      <c r="H99" s="57">
        <f t="shared" si="132"/>
        <v>0</v>
      </c>
      <c r="I99" s="57">
        <f t="shared" si="132"/>
        <v>0</v>
      </c>
      <c r="J99" s="57">
        <f t="shared" si="132"/>
        <v>0</v>
      </c>
      <c r="K99" s="56"/>
      <c r="L99" s="57">
        <f t="shared" ref="L99:L100" si="133">SUM(D99:K99)</f>
        <v>0</v>
      </c>
      <c r="M99" s="60" t="e">
        <f>L99/L94</f>
        <v>#DIV/0!</v>
      </c>
      <c r="N99" s="26"/>
      <c r="AB99" s="59" t="s">
        <v>298</v>
      </c>
      <c r="AC99" s="56"/>
      <c r="AD99" s="57">
        <f>AD115+AD148+AD181</f>
        <v>0</v>
      </c>
      <c r="AE99" s="57">
        <f t="shared" ref="AE99:AJ99" si="134">AE115+AE148+AE181</f>
        <v>0</v>
      </c>
      <c r="AF99" s="57">
        <f t="shared" si="134"/>
        <v>0</v>
      </c>
      <c r="AG99" s="57">
        <f t="shared" si="134"/>
        <v>0</v>
      </c>
      <c r="AH99" s="57">
        <f t="shared" si="134"/>
        <v>0</v>
      </c>
      <c r="AI99" s="57">
        <f t="shared" si="134"/>
        <v>0</v>
      </c>
      <c r="AJ99" s="57">
        <f t="shared" si="134"/>
        <v>0</v>
      </c>
      <c r="AK99" s="56"/>
      <c r="AL99" s="57">
        <f t="shared" ref="AL99:AL100" si="135">SUM(AD99:AK99)</f>
        <v>0</v>
      </c>
      <c r="AM99" s="60" t="e">
        <f>AL99/AL94</f>
        <v>#DIV/0!</v>
      </c>
      <c r="AN99" s="26"/>
      <c r="BB99" s="59" t="s">
        <v>298</v>
      </c>
      <c r="BC99" s="56"/>
      <c r="BD99" s="57">
        <f>BD115+BD148+BD181</f>
        <v>0</v>
      </c>
      <c r="BE99" s="57">
        <f t="shared" ref="BE99:BJ99" si="136">BE115+BE148+BE181</f>
        <v>0</v>
      </c>
      <c r="BF99" s="57">
        <f t="shared" si="136"/>
        <v>0</v>
      </c>
      <c r="BG99" s="57">
        <f t="shared" si="136"/>
        <v>0</v>
      </c>
      <c r="BH99" s="57">
        <f t="shared" si="136"/>
        <v>0</v>
      </c>
      <c r="BI99" s="57">
        <f t="shared" si="136"/>
        <v>0</v>
      </c>
      <c r="BJ99" s="57">
        <f t="shared" si="136"/>
        <v>0</v>
      </c>
      <c r="BK99" s="56"/>
      <c r="BL99" s="57">
        <f t="shared" ref="BL99:BL100" si="137">SUM(BD99:BK99)</f>
        <v>0</v>
      </c>
      <c r="BM99" s="60" t="e">
        <f>BL99/BL94</f>
        <v>#DIV/0!</v>
      </c>
      <c r="BN99" s="26"/>
      <c r="CB99" s="59" t="s">
        <v>298</v>
      </c>
      <c r="CC99" s="56"/>
      <c r="CD99" s="57">
        <f>CD115+CD148+CD181</f>
        <v>0</v>
      </c>
      <c r="CE99" s="57">
        <f t="shared" ref="CE99:CJ99" si="138">CE115+CE148+CE181</f>
        <v>0</v>
      </c>
      <c r="CF99" s="57">
        <f t="shared" si="138"/>
        <v>0</v>
      </c>
      <c r="CG99" s="57">
        <f t="shared" si="138"/>
        <v>0</v>
      </c>
      <c r="CH99" s="57">
        <f t="shared" si="138"/>
        <v>0</v>
      </c>
      <c r="CI99" s="57">
        <f t="shared" si="138"/>
        <v>0</v>
      </c>
      <c r="CJ99" s="57">
        <f t="shared" si="138"/>
        <v>0</v>
      </c>
      <c r="CK99" s="56"/>
      <c r="CL99" s="57">
        <f t="shared" ref="CL99:CL100" si="139">SUM(CD99:CK99)</f>
        <v>0</v>
      </c>
      <c r="CM99" s="60" t="e">
        <f>CL99/CL94</f>
        <v>#DIV/0!</v>
      </c>
      <c r="CN99" s="26"/>
      <c r="CQ99" s="47" t="s">
        <v>55</v>
      </c>
      <c r="CR99" s="5"/>
      <c r="CS99" s="164">
        <f>CS97-CS98</f>
        <v>0</v>
      </c>
      <c r="CT99" s="164">
        <f t="shared" ref="CT99:CX99" si="140">CT97-CT98</f>
        <v>0</v>
      </c>
      <c r="CU99" s="164">
        <f t="shared" si="140"/>
        <v>0</v>
      </c>
      <c r="CV99" s="164">
        <f t="shared" si="140"/>
        <v>0</v>
      </c>
      <c r="CW99" s="5"/>
      <c r="CX99" s="164">
        <f t="shared" si="140"/>
        <v>0</v>
      </c>
      <c r="CY99" s="5"/>
      <c r="CZ99" s="127">
        <f>CZ97-CZ98</f>
        <v>0</v>
      </c>
      <c r="DA99" s="46"/>
      <c r="DC99" s="182"/>
      <c r="DD99" s="178"/>
      <c r="DE99" s="117"/>
      <c r="DF99" s="117"/>
      <c r="DG99" s="185"/>
    </row>
    <row r="100" spans="2:111" x14ac:dyDescent="0.35">
      <c r="B100" s="59" t="s">
        <v>299</v>
      </c>
      <c r="C100" s="56"/>
      <c r="D100" s="57">
        <f>D125+D126+D158+D159+D191+D192</f>
        <v>0</v>
      </c>
      <c r="E100" s="57">
        <f t="shared" ref="E100:J100" si="141">E125+E126+E158+E159+E191+E192</f>
        <v>0</v>
      </c>
      <c r="F100" s="57">
        <f t="shared" si="141"/>
        <v>0</v>
      </c>
      <c r="G100" s="57">
        <f t="shared" si="141"/>
        <v>0</v>
      </c>
      <c r="H100" s="57">
        <f t="shared" si="141"/>
        <v>0</v>
      </c>
      <c r="I100" s="57">
        <f t="shared" si="141"/>
        <v>0</v>
      </c>
      <c r="J100" s="57">
        <f t="shared" si="141"/>
        <v>0</v>
      </c>
      <c r="K100" s="56"/>
      <c r="L100" s="57">
        <f t="shared" si="133"/>
        <v>0</v>
      </c>
      <c r="M100" s="60" t="e">
        <f>L100/L95</f>
        <v>#DIV/0!</v>
      </c>
      <c r="N100" s="26"/>
      <c r="AB100" s="59" t="s">
        <v>299</v>
      </c>
      <c r="AC100" s="56"/>
      <c r="AD100" s="57">
        <f>AD125+AD126+AD158+AD159+AD191+AD192</f>
        <v>0</v>
      </c>
      <c r="AE100" s="57">
        <f t="shared" ref="AE100:AJ100" si="142">AE125+AE126+AE158+AE159+AE191+AE192</f>
        <v>0</v>
      </c>
      <c r="AF100" s="57">
        <f t="shared" si="142"/>
        <v>0</v>
      </c>
      <c r="AG100" s="57">
        <f t="shared" si="142"/>
        <v>0</v>
      </c>
      <c r="AH100" s="57">
        <f t="shared" si="142"/>
        <v>0</v>
      </c>
      <c r="AI100" s="57">
        <f t="shared" si="142"/>
        <v>0</v>
      </c>
      <c r="AJ100" s="57">
        <f t="shared" si="142"/>
        <v>0</v>
      </c>
      <c r="AK100" s="56"/>
      <c r="AL100" s="57">
        <f t="shared" si="135"/>
        <v>0</v>
      </c>
      <c r="AM100" s="60" t="e">
        <f>AL100/AL95</f>
        <v>#DIV/0!</v>
      </c>
      <c r="AN100" s="26"/>
      <c r="BB100" s="59" t="s">
        <v>299</v>
      </c>
      <c r="BC100" s="56"/>
      <c r="BD100" s="57">
        <f>BD125+BD126+BD158+BD159+BD191+BD192</f>
        <v>0</v>
      </c>
      <c r="BE100" s="57">
        <f t="shared" ref="BE100:BJ100" si="143">BE125+BE126+BE158+BE159+BE191+BE192</f>
        <v>0</v>
      </c>
      <c r="BF100" s="57">
        <f t="shared" si="143"/>
        <v>0</v>
      </c>
      <c r="BG100" s="57">
        <f t="shared" si="143"/>
        <v>0</v>
      </c>
      <c r="BH100" s="57">
        <f t="shared" si="143"/>
        <v>0</v>
      </c>
      <c r="BI100" s="57">
        <f t="shared" si="143"/>
        <v>0</v>
      </c>
      <c r="BJ100" s="57">
        <f t="shared" si="143"/>
        <v>0</v>
      </c>
      <c r="BK100" s="56"/>
      <c r="BL100" s="57">
        <f t="shared" si="137"/>
        <v>0</v>
      </c>
      <c r="BM100" s="60" t="e">
        <f>BL100/BL95</f>
        <v>#DIV/0!</v>
      </c>
      <c r="BN100" s="26"/>
      <c r="CB100" s="59" t="s">
        <v>299</v>
      </c>
      <c r="CC100" s="56"/>
      <c r="CD100" s="57">
        <f>CD125+CD126+CD158+CD159+CD191+CD192</f>
        <v>0</v>
      </c>
      <c r="CE100" s="57">
        <f t="shared" ref="CE100:CJ100" si="144">CE125+CE126+CE158+CE159+CE191+CE192</f>
        <v>0</v>
      </c>
      <c r="CF100" s="57">
        <f t="shared" si="144"/>
        <v>0</v>
      </c>
      <c r="CG100" s="57">
        <f t="shared" si="144"/>
        <v>0</v>
      </c>
      <c r="CH100" s="57">
        <f t="shared" si="144"/>
        <v>0</v>
      </c>
      <c r="CI100" s="57">
        <f t="shared" si="144"/>
        <v>0</v>
      </c>
      <c r="CJ100" s="57">
        <f t="shared" si="144"/>
        <v>0</v>
      </c>
      <c r="CK100" s="56"/>
      <c r="CL100" s="57">
        <f t="shared" si="139"/>
        <v>0</v>
      </c>
      <c r="CM100" s="60" t="e">
        <f>CL100/CL95</f>
        <v>#DIV/0!</v>
      </c>
      <c r="CN100" s="26"/>
      <c r="CQ100" s="47" t="s">
        <v>34</v>
      </c>
      <c r="CR100" s="5"/>
      <c r="CS100" s="125">
        <f>L103</f>
        <v>0</v>
      </c>
      <c r="CT100" s="125">
        <f>AL103</f>
        <v>0</v>
      </c>
      <c r="CU100" s="125">
        <f>BL103</f>
        <v>0</v>
      </c>
      <c r="CV100" s="125">
        <f>CL103</f>
        <v>0</v>
      </c>
      <c r="CW100" s="5"/>
      <c r="CX100" s="126">
        <f>SUM(CS100:CV100)</f>
        <v>0</v>
      </c>
      <c r="CY100" s="5"/>
      <c r="CZ100" s="127">
        <f>IF(CX96&gt;0,(CX100/CX$96)*DA$96,0)</f>
        <v>0</v>
      </c>
      <c r="DA100" s="46"/>
      <c r="DC100" s="183"/>
      <c r="DD100" s="177" t="e">
        <f>DC100/DC97</f>
        <v>#DIV/0!</v>
      </c>
      <c r="DE100" s="164">
        <f>CZ100-DC100</f>
        <v>0</v>
      </c>
      <c r="DF100" s="179" t="e">
        <f>(CZ100/DC100)-1</f>
        <v>#DIV/0!</v>
      </c>
      <c r="DG100" s="185"/>
    </row>
    <row r="101" spans="2:111" x14ac:dyDescent="0.35">
      <c r="B101" s="59" t="s">
        <v>300</v>
      </c>
      <c r="C101" s="56"/>
      <c r="D101" s="76">
        <f>D134+D167+D200</f>
        <v>0</v>
      </c>
      <c r="E101" s="76">
        <f t="shared" ref="E101:J101" si="145">E134+E167+E200</f>
        <v>0</v>
      </c>
      <c r="F101" s="76">
        <f t="shared" si="145"/>
        <v>0</v>
      </c>
      <c r="G101" s="76">
        <f t="shared" si="145"/>
        <v>0</v>
      </c>
      <c r="H101" s="76">
        <f t="shared" si="145"/>
        <v>0</v>
      </c>
      <c r="I101" s="76">
        <f t="shared" si="145"/>
        <v>0</v>
      </c>
      <c r="J101" s="76">
        <f t="shared" si="145"/>
        <v>0</v>
      </c>
      <c r="K101" s="56"/>
      <c r="L101" s="76">
        <f>SUM(D101:K101)</f>
        <v>0</v>
      </c>
      <c r="M101" s="60" t="e">
        <f>L101/L96</f>
        <v>#DIV/0!</v>
      </c>
      <c r="N101" s="26"/>
      <c r="AB101" s="59" t="s">
        <v>300</v>
      </c>
      <c r="AC101" s="56"/>
      <c r="AD101" s="76">
        <f>AD134+AD167+AD200</f>
        <v>0</v>
      </c>
      <c r="AE101" s="76">
        <f t="shared" ref="AE101:AJ101" si="146">AE134+AE167+AE200</f>
        <v>0</v>
      </c>
      <c r="AF101" s="76">
        <f t="shared" si="146"/>
        <v>0</v>
      </c>
      <c r="AG101" s="76">
        <f t="shared" si="146"/>
        <v>0</v>
      </c>
      <c r="AH101" s="76">
        <f t="shared" si="146"/>
        <v>0</v>
      </c>
      <c r="AI101" s="76">
        <f t="shared" si="146"/>
        <v>0</v>
      </c>
      <c r="AJ101" s="76">
        <f t="shared" si="146"/>
        <v>0</v>
      </c>
      <c r="AK101" s="56"/>
      <c r="AL101" s="76">
        <f>SUM(AD101:AK101)</f>
        <v>0</v>
      </c>
      <c r="AM101" s="60" t="e">
        <f>AL101/AL96</f>
        <v>#DIV/0!</v>
      </c>
      <c r="AN101" s="26"/>
      <c r="BB101" s="59" t="s">
        <v>300</v>
      </c>
      <c r="BC101" s="56"/>
      <c r="BD101" s="76">
        <f>BD134+BD167+BD200</f>
        <v>0</v>
      </c>
      <c r="BE101" s="76">
        <f t="shared" ref="BE101:BJ101" si="147">BE134+BE167+BE200</f>
        <v>0</v>
      </c>
      <c r="BF101" s="76">
        <f t="shared" si="147"/>
        <v>0</v>
      </c>
      <c r="BG101" s="76">
        <f t="shared" si="147"/>
        <v>0</v>
      </c>
      <c r="BH101" s="76">
        <f t="shared" si="147"/>
        <v>0</v>
      </c>
      <c r="BI101" s="76">
        <f t="shared" si="147"/>
        <v>0</v>
      </c>
      <c r="BJ101" s="76">
        <f t="shared" si="147"/>
        <v>0</v>
      </c>
      <c r="BK101" s="56"/>
      <c r="BL101" s="76">
        <f>SUM(BD101:BK101)</f>
        <v>0</v>
      </c>
      <c r="BM101" s="60" t="e">
        <f>BL101/BL96</f>
        <v>#DIV/0!</v>
      </c>
      <c r="BN101" s="26"/>
      <c r="CB101" s="59" t="s">
        <v>300</v>
      </c>
      <c r="CC101" s="56"/>
      <c r="CD101" s="76">
        <f>CD134+CD167+CD200</f>
        <v>0</v>
      </c>
      <c r="CE101" s="76">
        <f t="shared" ref="CE101:CJ101" si="148">CE134+CE167+CE200</f>
        <v>0</v>
      </c>
      <c r="CF101" s="76">
        <f t="shared" si="148"/>
        <v>0</v>
      </c>
      <c r="CG101" s="76">
        <f t="shared" si="148"/>
        <v>0</v>
      </c>
      <c r="CH101" s="76">
        <f t="shared" si="148"/>
        <v>0</v>
      </c>
      <c r="CI101" s="76">
        <f t="shared" si="148"/>
        <v>0</v>
      </c>
      <c r="CJ101" s="76">
        <f t="shared" si="148"/>
        <v>0</v>
      </c>
      <c r="CK101" s="56"/>
      <c r="CL101" s="76">
        <f>SUM(CD101:CK101)</f>
        <v>0</v>
      </c>
      <c r="CM101" s="60" t="e">
        <f>CL101/CL96</f>
        <v>#DIV/0!</v>
      </c>
      <c r="CN101" s="26"/>
      <c r="CQ101" s="47" t="s">
        <v>46</v>
      </c>
      <c r="CR101" s="16"/>
      <c r="CS101" s="125">
        <f t="shared" ref="CS101" si="149">L104</f>
        <v>0</v>
      </c>
      <c r="CT101" s="125">
        <f t="shared" ref="CT101" si="150">AL104</f>
        <v>0</v>
      </c>
      <c r="CU101" s="125">
        <f t="shared" ref="CU101" si="151">BL104</f>
        <v>0</v>
      </c>
      <c r="CV101" s="125">
        <f t="shared" ref="CV101" si="152">CL104</f>
        <v>0</v>
      </c>
      <c r="CW101" s="16"/>
      <c r="CX101" s="126">
        <f t="shared" ref="CX101:CX102" si="153">SUM(CS101:CV101)</f>
        <v>0</v>
      </c>
      <c r="CY101" s="5"/>
      <c r="CZ101" s="127">
        <f>IF(CX$96&gt;0,(CX101/CX$96)*DA$96,0)</f>
        <v>0</v>
      </c>
      <c r="DA101" s="46"/>
      <c r="DC101" s="182"/>
      <c r="DD101" s="178"/>
      <c r="DE101" s="117"/>
      <c r="DF101" s="117"/>
      <c r="DG101" s="185"/>
    </row>
    <row r="102" spans="2:111" x14ac:dyDescent="0.35">
      <c r="B102" s="70" t="s">
        <v>56</v>
      </c>
      <c r="C102" s="56"/>
      <c r="D102" s="75">
        <f>D97-SUM(D98:D101)</f>
        <v>0</v>
      </c>
      <c r="E102" s="75">
        <f t="shared" ref="E102:L102" si="154">E97-SUM(E98:E101)</f>
        <v>0</v>
      </c>
      <c r="F102" s="75">
        <f t="shared" si="154"/>
        <v>0</v>
      </c>
      <c r="G102" s="75">
        <f t="shared" si="154"/>
        <v>0</v>
      </c>
      <c r="H102" s="75">
        <f t="shared" si="154"/>
        <v>0</v>
      </c>
      <c r="I102" s="75">
        <f t="shared" si="154"/>
        <v>0</v>
      </c>
      <c r="J102" s="75">
        <f t="shared" si="154"/>
        <v>0</v>
      </c>
      <c r="K102" s="56"/>
      <c r="L102" s="75">
        <f t="shared" si="154"/>
        <v>0</v>
      </c>
      <c r="M102" s="83" t="e">
        <f>L102/L97</f>
        <v>#DIV/0!</v>
      </c>
      <c r="N102" s="26"/>
      <c r="AB102" s="70" t="s">
        <v>56</v>
      </c>
      <c r="AC102" s="56"/>
      <c r="AD102" s="75">
        <f>AD97-SUM(AD98:AD101)</f>
        <v>0</v>
      </c>
      <c r="AE102" s="75">
        <f t="shared" ref="AE102:AJ102" si="155">AE97-SUM(AE98:AE101)</f>
        <v>0</v>
      </c>
      <c r="AF102" s="75">
        <f t="shared" si="155"/>
        <v>0</v>
      </c>
      <c r="AG102" s="75">
        <f t="shared" si="155"/>
        <v>0</v>
      </c>
      <c r="AH102" s="75">
        <f t="shared" si="155"/>
        <v>0</v>
      </c>
      <c r="AI102" s="75">
        <f t="shared" si="155"/>
        <v>0</v>
      </c>
      <c r="AJ102" s="75">
        <f t="shared" si="155"/>
        <v>0</v>
      </c>
      <c r="AK102" s="56"/>
      <c r="AL102" s="75">
        <f t="shared" ref="AL102" si="156">AL97-SUM(AL98:AL101)</f>
        <v>0</v>
      </c>
      <c r="AM102" s="83" t="e">
        <f>AL102/AL97</f>
        <v>#DIV/0!</v>
      </c>
      <c r="AN102" s="26"/>
      <c r="BB102" s="70" t="s">
        <v>56</v>
      </c>
      <c r="BC102" s="56"/>
      <c r="BD102" s="75">
        <f>BD97-SUM(BD98:BD101)</f>
        <v>0</v>
      </c>
      <c r="BE102" s="75">
        <f t="shared" ref="BE102:BJ102" si="157">BE97-SUM(BE98:BE101)</f>
        <v>0</v>
      </c>
      <c r="BF102" s="75">
        <f t="shared" si="157"/>
        <v>0</v>
      </c>
      <c r="BG102" s="75">
        <f t="shared" si="157"/>
        <v>0</v>
      </c>
      <c r="BH102" s="75">
        <f t="shared" si="157"/>
        <v>0</v>
      </c>
      <c r="BI102" s="75">
        <f t="shared" si="157"/>
        <v>0</v>
      </c>
      <c r="BJ102" s="75">
        <f t="shared" si="157"/>
        <v>0</v>
      </c>
      <c r="BK102" s="56"/>
      <c r="BL102" s="75">
        <f t="shared" ref="BL102" si="158">BL97-SUM(BL98:BL101)</f>
        <v>0</v>
      </c>
      <c r="BM102" s="83" t="e">
        <f>BL102/BL97</f>
        <v>#DIV/0!</v>
      </c>
      <c r="BN102" s="26"/>
      <c r="CB102" s="70" t="s">
        <v>56</v>
      </c>
      <c r="CC102" s="56"/>
      <c r="CD102" s="75">
        <f>CD97-SUM(CD98:CD101)</f>
        <v>0</v>
      </c>
      <c r="CE102" s="75">
        <f t="shared" ref="CE102:CJ102" si="159">CE97-SUM(CE98:CE101)</f>
        <v>0</v>
      </c>
      <c r="CF102" s="75">
        <f t="shared" si="159"/>
        <v>0</v>
      </c>
      <c r="CG102" s="75">
        <f t="shared" si="159"/>
        <v>0</v>
      </c>
      <c r="CH102" s="75">
        <f t="shared" si="159"/>
        <v>0</v>
      </c>
      <c r="CI102" s="75">
        <f t="shared" si="159"/>
        <v>0</v>
      </c>
      <c r="CJ102" s="75">
        <f t="shared" si="159"/>
        <v>0</v>
      </c>
      <c r="CK102" s="56"/>
      <c r="CL102" s="75">
        <f t="shared" ref="CL102" si="160">CL97-SUM(CL98:CL101)</f>
        <v>0</v>
      </c>
      <c r="CM102" s="83" t="e">
        <f>CL102/CL97</f>
        <v>#DIV/0!</v>
      </c>
      <c r="CN102" s="26"/>
      <c r="CQ102" s="47" t="s">
        <v>63</v>
      </c>
      <c r="CR102" s="5"/>
      <c r="CS102" s="125">
        <f>IFERROR(L105,0)</f>
        <v>0</v>
      </c>
      <c r="CT102" s="125">
        <f>IFERROR(AL105,0)</f>
        <v>0</v>
      </c>
      <c r="CU102" s="125">
        <f>IFERROR(BL105,0)</f>
        <v>0</v>
      </c>
      <c r="CV102" s="125">
        <f>IFERROR(CL105,0)</f>
        <v>0</v>
      </c>
      <c r="CW102" s="5"/>
      <c r="CX102" s="126">
        <f t="shared" si="153"/>
        <v>0</v>
      </c>
      <c r="CY102" s="5"/>
      <c r="CZ102" s="127">
        <f>IF(CX$96&gt;0,(CX102/CX$96)*DA$96,0)</f>
        <v>0</v>
      </c>
      <c r="DA102" s="46"/>
      <c r="DC102" s="182"/>
      <c r="DD102" s="178"/>
      <c r="DE102" s="117"/>
      <c r="DF102" s="117"/>
      <c r="DG102" s="185"/>
    </row>
    <row r="103" spans="2:111" x14ac:dyDescent="0.35">
      <c r="B103" s="55" t="s">
        <v>34</v>
      </c>
      <c r="C103" s="56"/>
      <c r="D103" s="57">
        <f>IFERROR(D117+D128+D136+D150+D161+D169+D183+D194+D202,0)</f>
        <v>0</v>
      </c>
      <c r="E103" s="57">
        <f t="shared" ref="E103:J103" si="161">IFERROR(E117+E128+E136+E150+E161+E169+E183+E194+E202,0)</f>
        <v>0</v>
      </c>
      <c r="F103" s="57">
        <f t="shared" si="161"/>
        <v>0</v>
      </c>
      <c r="G103" s="57">
        <f t="shared" si="161"/>
        <v>0</v>
      </c>
      <c r="H103" s="57">
        <f t="shared" si="161"/>
        <v>0</v>
      </c>
      <c r="I103" s="57">
        <f t="shared" si="161"/>
        <v>0</v>
      </c>
      <c r="J103" s="57">
        <f t="shared" si="161"/>
        <v>0</v>
      </c>
      <c r="K103" s="56"/>
      <c r="L103" s="57">
        <f>SUM(D103:K103)</f>
        <v>0</v>
      </c>
      <c r="M103" s="60" t="e">
        <f>L103/L97</f>
        <v>#DIV/0!</v>
      </c>
      <c r="N103" s="26"/>
      <c r="AB103" s="55" t="s">
        <v>34</v>
      </c>
      <c r="AC103" s="56"/>
      <c r="AD103" s="57">
        <f t="shared" ref="AD103:AJ103" si="162">IFERROR(AD117+AD128+AD136+AD150+AD161+AD169+AD183+AD194+AD202,0)</f>
        <v>0</v>
      </c>
      <c r="AE103" s="57">
        <f t="shared" si="162"/>
        <v>0</v>
      </c>
      <c r="AF103" s="57">
        <f t="shared" si="162"/>
        <v>0</v>
      </c>
      <c r="AG103" s="57">
        <f t="shared" si="162"/>
        <v>0</v>
      </c>
      <c r="AH103" s="57">
        <f t="shared" si="162"/>
        <v>0</v>
      </c>
      <c r="AI103" s="57">
        <f t="shared" si="162"/>
        <v>0</v>
      </c>
      <c r="AJ103" s="57">
        <f t="shared" si="162"/>
        <v>0</v>
      </c>
      <c r="AK103" s="56"/>
      <c r="AL103" s="57">
        <f>SUM(AD103:AK103)</f>
        <v>0</v>
      </c>
      <c r="AM103" s="60" t="e">
        <f>AL103/AL97</f>
        <v>#DIV/0!</v>
      </c>
      <c r="AN103" s="26"/>
      <c r="BB103" s="55" t="s">
        <v>34</v>
      </c>
      <c r="BC103" s="56"/>
      <c r="BD103" s="57">
        <f t="shared" ref="BD103:BJ103" si="163">IFERROR(BD117+BD128+BD136+BD150+BD161+BD169+BD183+BD194+BD202,0)</f>
        <v>0</v>
      </c>
      <c r="BE103" s="57">
        <f t="shared" si="163"/>
        <v>0</v>
      </c>
      <c r="BF103" s="57">
        <f t="shared" si="163"/>
        <v>0</v>
      </c>
      <c r="BG103" s="57">
        <f t="shared" si="163"/>
        <v>0</v>
      </c>
      <c r="BH103" s="57">
        <f t="shared" si="163"/>
        <v>0</v>
      </c>
      <c r="BI103" s="57">
        <f t="shared" si="163"/>
        <v>0</v>
      </c>
      <c r="BJ103" s="57">
        <f t="shared" si="163"/>
        <v>0</v>
      </c>
      <c r="BK103" s="56"/>
      <c r="BL103" s="57">
        <f>SUM(BD103:BK103)</f>
        <v>0</v>
      </c>
      <c r="BM103" s="60" t="e">
        <f>BL103/BL97</f>
        <v>#DIV/0!</v>
      </c>
      <c r="BN103" s="26"/>
      <c r="CB103" s="55" t="s">
        <v>34</v>
      </c>
      <c r="CC103" s="56"/>
      <c r="CD103" s="57">
        <f t="shared" ref="CD103:CJ103" si="164">IFERROR(CD117+CD128+CD136+CD150+CD161+CD169+CD183+CD194+CD202,0)</f>
        <v>0</v>
      </c>
      <c r="CE103" s="57">
        <f t="shared" si="164"/>
        <v>0</v>
      </c>
      <c r="CF103" s="57">
        <f t="shared" si="164"/>
        <v>0</v>
      </c>
      <c r="CG103" s="57">
        <f t="shared" si="164"/>
        <v>0</v>
      </c>
      <c r="CH103" s="57">
        <f t="shared" si="164"/>
        <v>0</v>
      </c>
      <c r="CI103" s="57">
        <f t="shared" si="164"/>
        <v>0</v>
      </c>
      <c r="CJ103" s="57">
        <f t="shared" si="164"/>
        <v>0</v>
      </c>
      <c r="CK103" s="56"/>
      <c r="CL103" s="57">
        <f>SUM(CD103:CK103)</f>
        <v>0</v>
      </c>
      <c r="CM103" s="60" t="e">
        <f>CL103/CL97</f>
        <v>#DIV/0!</v>
      </c>
      <c r="CN103" s="26"/>
      <c r="CQ103" s="47" t="s">
        <v>68</v>
      </c>
      <c r="CR103" s="5"/>
      <c r="CS103" s="165">
        <f t="shared" ref="CS103:CV103" si="165">CS99-CS100-CS101-CS102</f>
        <v>0</v>
      </c>
      <c r="CT103" s="165">
        <f t="shared" si="165"/>
        <v>0</v>
      </c>
      <c r="CU103" s="165">
        <f t="shared" si="165"/>
        <v>0</v>
      </c>
      <c r="CV103" s="165">
        <f t="shared" si="165"/>
        <v>0</v>
      </c>
      <c r="CW103" s="5"/>
      <c r="CX103" s="165">
        <f>CX99-CX100-CX101-CX102</f>
        <v>0</v>
      </c>
      <c r="CY103" s="5"/>
      <c r="CZ103" s="127">
        <f>CZ99-CZ100-CZ101-CZ102</f>
        <v>0</v>
      </c>
      <c r="DA103" s="46"/>
      <c r="DC103" s="183"/>
      <c r="DD103" s="179" t="e">
        <f>DC103/DC97</f>
        <v>#DIV/0!</v>
      </c>
      <c r="DE103" s="164">
        <f>CZ103-DC103</f>
        <v>0</v>
      </c>
      <c r="DF103" s="179" t="e">
        <f>(CZ106/DC103)-1</f>
        <v>#DIV/0!</v>
      </c>
      <c r="DG103" s="185"/>
    </row>
    <row r="104" spans="2:111" x14ac:dyDescent="0.35">
      <c r="B104" s="55" t="s">
        <v>46</v>
      </c>
      <c r="C104" s="56"/>
      <c r="D104" s="57">
        <f>D118+D129+D137+D151+D162+D170+D184+D195+D203</f>
        <v>0</v>
      </c>
      <c r="E104" s="57">
        <f t="shared" ref="E104:J104" si="166">E118+E129+E137+E151+E162+E170+E184+E195+E203</f>
        <v>0</v>
      </c>
      <c r="F104" s="57">
        <f t="shared" si="166"/>
        <v>0</v>
      </c>
      <c r="G104" s="57">
        <f t="shared" si="166"/>
        <v>0</v>
      </c>
      <c r="H104" s="57">
        <f t="shared" si="166"/>
        <v>0</v>
      </c>
      <c r="I104" s="57">
        <f t="shared" si="166"/>
        <v>0</v>
      </c>
      <c r="J104" s="57">
        <f t="shared" si="166"/>
        <v>0</v>
      </c>
      <c r="K104" s="56"/>
      <c r="L104" s="57">
        <f>SUM(D104:K104)</f>
        <v>0</v>
      </c>
      <c r="M104" s="60" t="e">
        <f>L104/L97</f>
        <v>#DIV/0!</v>
      </c>
      <c r="N104" s="26"/>
      <c r="AB104" s="55" t="s">
        <v>46</v>
      </c>
      <c r="AC104" s="56"/>
      <c r="AD104" s="57">
        <f>AD118+AD129+AD137+AD151+AD162+AD170+AD184+AD195+AD203</f>
        <v>0</v>
      </c>
      <c r="AE104" s="57">
        <f t="shared" ref="AE104:AJ104" si="167">AE118+AE129+AE137+AE151+AE162+AE170+AE184+AE195+AE203</f>
        <v>0</v>
      </c>
      <c r="AF104" s="57">
        <f t="shared" si="167"/>
        <v>0</v>
      </c>
      <c r="AG104" s="57">
        <f t="shared" si="167"/>
        <v>0</v>
      </c>
      <c r="AH104" s="57">
        <f t="shared" si="167"/>
        <v>0</v>
      </c>
      <c r="AI104" s="57">
        <f t="shared" si="167"/>
        <v>0</v>
      </c>
      <c r="AJ104" s="57">
        <f t="shared" si="167"/>
        <v>0</v>
      </c>
      <c r="AK104" s="56"/>
      <c r="AL104" s="57">
        <f>SUM(AD104:AK104)</f>
        <v>0</v>
      </c>
      <c r="AM104" s="60" t="e">
        <f>AL104/AL97</f>
        <v>#DIV/0!</v>
      </c>
      <c r="AN104" s="26"/>
      <c r="BB104" s="55" t="s">
        <v>46</v>
      </c>
      <c r="BC104" s="56"/>
      <c r="BD104" s="57">
        <f>BD118+BD129+BD137+BD151+BD162+BD170+BD184+BD195+BD203</f>
        <v>0</v>
      </c>
      <c r="BE104" s="57">
        <f t="shared" ref="BE104:BJ104" si="168">BE118+BE129+BE137+BE151+BE162+BE170+BE184+BE195+BE203</f>
        <v>0</v>
      </c>
      <c r="BF104" s="57">
        <f t="shared" si="168"/>
        <v>0</v>
      </c>
      <c r="BG104" s="57">
        <f t="shared" si="168"/>
        <v>0</v>
      </c>
      <c r="BH104" s="57">
        <f t="shared" si="168"/>
        <v>0</v>
      </c>
      <c r="BI104" s="57">
        <f t="shared" si="168"/>
        <v>0</v>
      </c>
      <c r="BJ104" s="57">
        <f t="shared" si="168"/>
        <v>0</v>
      </c>
      <c r="BK104" s="56"/>
      <c r="BL104" s="57">
        <f>SUM(BD104:BK104)</f>
        <v>0</v>
      </c>
      <c r="BM104" s="60" t="e">
        <f>BL104/BL97</f>
        <v>#DIV/0!</v>
      </c>
      <c r="BN104" s="26"/>
      <c r="CB104" s="55" t="s">
        <v>46</v>
      </c>
      <c r="CC104" s="56"/>
      <c r="CD104" s="57">
        <f>CD118+CD129+CD137+CD151+CD162+CD170+CD184+CD195+CD203</f>
        <v>0</v>
      </c>
      <c r="CE104" s="57">
        <f t="shared" ref="CE104:CJ104" si="169">CE118+CE129+CE137+CE151+CE162+CE170+CE184+CE195+CE203</f>
        <v>0</v>
      </c>
      <c r="CF104" s="57">
        <f t="shared" si="169"/>
        <v>0</v>
      </c>
      <c r="CG104" s="57">
        <f t="shared" si="169"/>
        <v>0</v>
      </c>
      <c r="CH104" s="57">
        <f t="shared" si="169"/>
        <v>0</v>
      </c>
      <c r="CI104" s="57">
        <f t="shared" si="169"/>
        <v>0</v>
      </c>
      <c r="CJ104" s="57">
        <f t="shared" si="169"/>
        <v>0</v>
      </c>
      <c r="CK104" s="56"/>
      <c r="CL104" s="57">
        <f>SUM(CD104:CK104)</f>
        <v>0</v>
      </c>
      <c r="CM104" s="60" t="e">
        <f>CL104/CL97</f>
        <v>#DIV/0!</v>
      </c>
      <c r="CN104" s="26"/>
      <c r="CQ104" s="47"/>
      <c r="CR104" s="5"/>
      <c r="CS104" s="5"/>
      <c r="CT104" s="5"/>
      <c r="CU104" s="5"/>
      <c r="CV104" s="5"/>
      <c r="CW104" s="5"/>
      <c r="CX104" s="126"/>
      <c r="CY104" s="5"/>
      <c r="CZ104" s="5"/>
      <c r="DA104" s="46"/>
      <c r="DC104" s="182"/>
      <c r="DD104" s="117"/>
      <c r="DE104" s="117"/>
      <c r="DF104" s="117"/>
      <c r="DG104" s="185"/>
    </row>
    <row r="105" spans="2:111" x14ac:dyDescent="0.35">
      <c r="B105" s="55" t="s">
        <v>63</v>
      </c>
      <c r="C105" s="56"/>
      <c r="D105" s="76">
        <f>IF(D97&gt;0,($C392/$L97)*D97,0)</f>
        <v>0</v>
      </c>
      <c r="E105" s="76">
        <f t="shared" ref="E105:J105" si="170">IF(E97&gt;0,($C392/$L97)*E97,0)</f>
        <v>0</v>
      </c>
      <c r="F105" s="76">
        <f t="shared" si="170"/>
        <v>0</v>
      </c>
      <c r="G105" s="76">
        <f t="shared" si="170"/>
        <v>0</v>
      </c>
      <c r="H105" s="76">
        <f t="shared" si="170"/>
        <v>0</v>
      </c>
      <c r="I105" s="76">
        <f t="shared" si="170"/>
        <v>0</v>
      </c>
      <c r="J105" s="76">
        <f t="shared" si="170"/>
        <v>0</v>
      </c>
      <c r="K105" s="56"/>
      <c r="L105" s="76">
        <f>SUM(D105:K105)</f>
        <v>0</v>
      </c>
      <c r="M105" s="60" t="e">
        <f>L105/L97</f>
        <v>#DIV/0!</v>
      </c>
      <c r="N105" s="26"/>
      <c r="O105" t="s">
        <v>69</v>
      </c>
      <c r="AB105" s="55" t="s">
        <v>63</v>
      </c>
      <c r="AC105" s="56"/>
      <c r="AD105" s="76">
        <f>IF(AD97&gt;0,($AC392/$AL97)*AD97,0)</f>
        <v>0</v>
      </c>
      <c r="AE105" s="76">
        <f t="shared" ref="AE105:AJ105" si="171">IF(AE97&gt;0,($AC392/$AL97)*AE97,0)</f>
        <v>0</v>
      </c>
      <c r="AF105" s="76">
        <f t="shared" si="171"/>
        <v>0</v>
      </c>
      <c r="AG105" s="76">
        <f t="shared" si="171"/>
        <v>0</v>
      </c>
      <c r="AH105" s="76">
        <f t="shared" si="171"/>
        <v>0</v>
      </c>
      <c r="AI105" s="76">
        <f t="shared" si="171"/>
        <v>0</v>
      </c>
      <c r="AJ105" s="76">
        <f t="shared" si="171"/>
        <v>0</v>
      </c>
      <c r="AK105" s="56"/>
      <c r="AL105" s="76">
        <f>SUM(AD105:AK105)</f>
        <v>0</v>
      </c>
      <c r="AM105" s="60" t="e">
        <f>AL105/AL97</f>
        <v>#DIV/0!</v>
      </c>
      <c r="AN105" s="26"/>
      <c r="AO105" t="s">
        <v>69</v>
      </c>
      <c r="BB105" s="55" t="s">
        <v>63</v>
      </c>
      <c r="BC105" s="56"/>
      <c r="BD105" s="76">
        <f>IF(BD97&gt;0,($BC392/$BL97)*BD97,0)</f>
        <v>0</v>
      </c>
      <c r="BE105" s="76">
        <f t="shared" ref="BE105:BJ105" si="172">IF(BE97&gt;0,($BC392/$BL97)*BE97,0)</f>
        <v>0</v>
      </c>
      <c r="BF105" s="76">
        <f t="shared" si="172"/>
        <v>0</v>
      </c>
      <c r="BG105" s="76">
        <f t="shared" si="172"/>
        <v>0</v>
      </c>
      <c r="BH105" s="76">
        <f t="shared" si="172"/>
        <v>0</v>
      </c>
      <c r="BI105" s="76">
        <f t="shared" si="172"/>
        <v>0</v>
      </c>
      <c r="BJ105" s="76">
        <f t="shared" si="172"/>
        <v>0</v>
      </c>
      <c r="BK105" s="56"/>
      <c r="BL105" s="76">
        <f>SUM(BD105:BK105)</f>
        <v>0</v>
      </c>
      <c r="BM105" s="60" t="e">
        <f>BL105/BL97</f>
        <v>#DIV/0!</v>
      </c>
      <c r="BN105" s="26"/>
      <c r="BO105" t="s">
        <v>69</v>
      </c>
      <c r="CB105" s="55" t="s">
        <v>63</v>
      </c>
      <c r="CC105" s="56"/>
      <c r="CD105" s="76">
        <f>IF(CD97&gt;0,($CC392/$CL97)*CD97,0)</f>
        <v>0</v>
      </c>
      <c r="CE105" s="76">
        <f t="shared" ref="CE105:CJ105" si="173">IF(CE97&gt;0,($CC392/$CL97)*CE97,0)</f>
        <v>0</v>
      </c>
      <c r="CF105" s="76">
        <f t="shared" si="173"/>
        <v>0</v>
      </c>
      <c r="CG105" s="76">
        <f t="shared" si="173"/>
        <v>0</v>
      </c>
      <c r="CH105" s="76">
        <f t="shared" si="173"/>
        <v>0</v>
      </c>
      <c r="CI105" s="76">
        <f t="shared" si="173"/>
        <v>0</v>
      </c>
      <c r="CJ105" s="76">
        <f t="shared" si="173"/>
        <v>0</v>
      </c>
      <c r="CK105" s="56"/>
      <c r="CL105" s="76">
        <f>SUM(CD105:CK105)</f>
        <v>0</v>
      </c>
      <c r="CM105" s="60" t="e">
        <f>CL105/CL97</f>
        <v>#DIV/0!</v>
      </c>
      <c r="CN105" s="26"/>
      <c r="CO105" s="304" t="s">
        <v>69</v>
      </c>
      <c r="CQ105" s="47"/>
      <c r="CR105" s="5"/>
      <c r="CS105" s="5"/>
      <c r="CT105" s="5"/>
      <c r="CU105" s="5"/>
      <c r="CV105" s="5"/>
      <c r="CW105" s="5"/>
      <c r="CX105" s="126"/>
      <c r="CY105" s="5"/>
      <c r="CZ105" s="5"/>
      <c r="DA105" s="46"/>
      <c r="DC105" s="47"/>
      <c r="DG105" s="185"/>
    </row>
    <row r="106" spans="2:111" ht="15" thickBot="1" x14ac:dyDescent="0.4">
      <c r="B106" s="61" t="s">
        <v>317</v>
      </c>
      <c r="C106" s="62"/>
      <c r="D106" s="63">
        <f>D102-D103-D104-D105</f>
        <v>0</v>
      </c>
      <c r="E106" s="63">
        <f t="shared" ref="E106:J106" si="174">E102-E103-E104-E105</f>
        <v>0</v>
      </c>
      <c r="F106" s="63">
        <f t="shared" si="174"/>
        <v>0</v>
      </c>
      <c r="G106" s="63">
        <f t="shared" si="174"/>
        <v>0</v>
      </c>
      <c r="H106" s="63">
        <f t="shared" si="174"/>
        <v>0</v>
      </c>
      <c r="I106" s="63">
        <f t="shared" si="174"/>
        <v>0</v>
      </c>
      <c r="J106" s="63">
        <f t="shared" si="174"/>
        <v>0</v>
      </c>
      <c r="K106" s="64"/>
      <c r="L106" s="63">
        <f>L102-L103-L104-L105</f>
        <v>0</v>
      </c>
      <c r="M106" s="65" t="e">
        <f>L106/L97</f>
        <v>#DIV/0!</v>
      </c>
      <c r="N106" s="26"/>
      <c r="O106" s="24" t="e">
        <f>L116+L127+L135+L149+L160+L168+L182+L193+L201+IF((P248+P290+P332)&gt;0,-P248-P290-P332,-L90)-L118-L129-L137-L151-L162-L170-L184-L195-L203-C392</f>
        <v>#DIV/0!</v>
      </c>
      <c r="AB106" s="61" t="s">
        <v>68</v>
      </c>
      <c r="AC106" s="62"/>
      <c r="AD106" s="63">
        <f>AD102-AD103-AD104-AD105</f>
        <v>0</v>
      </c>
      <c r="AE106" s="63">
        <f t="shared" ref="AE106:AJ106" si="175">AE102-AE103-AE104-AE105</f>
        <v>0</v>
      </c>
      <c r="AF106" s="63">
        <f t="shared" si="175"/>
        <v>0</v>
      </c>
      <c r="AG106" s="63">
        <f t="shared" si="175"/>
        <v>0</v>
      </c>
      <c r="AH106" s="63">
        <f t="shared" si="175"/>
        <v>0</v>
      </c>
      <c r="AI106" s="63">
        <f t="shared" si="175"/>
        <v>0</v>
      </c>
      <c r="AJ106" s="63">
        <f t="shared" si="175"/>
        <v>0</v>
      </c>
      <c r="AK106" s="64"/>
      <c r="AL106" s="63">
        <f>AL102-AL103-AL104-AL105</f>
        <v>0</v>
      </c>
      <c r="AM106" s="65" t="e">
        <f>AL106/AL97</f>
        <v>#DIV/0!</v>
      </c>
      <c r="AN106" s="26"/>
      <c r="AO106" s="24" t="e">
        <f>AL116+AL127+AL135+AL149+AL160+AL168+AL182+AL193+AL201+IF((AP248+AP290+AP332)&gt;0,-AP248-AP290-AP332,-AL90)-AL118-AL129-AL137-AL151-AL162-AL170-AL184-AL195-AL203-AC392</f>
        <v>#DIV/0!</v>
      </c>
      <c r="BB106" s="61" t="s">
        <v>68</v>
      </c>
      <c r="BC106" s="62"/>
      <c r="BD106" s="63">
        <f>BD102-BD103-BD104-BD105</f>
        <v>0</v>
      </c>
      <c r="BE106" s="63">
        <f t="shared" ref="BE106:BJ106" si="176">BE102-BE103-BE104-BE105</f>
        <v>0</v>
      </c>
      <c r="BF106" s="63">
        <f t="shared" si="176"/>
        <v>0</v>
      </c>
      <c r="BG106" s="63">
        <f t="shared" si="176"/>
        <v>0</v>
      </c>
      <c r="BH106" s="63">
        <f t="shared" si="176"/>
        <v>0</v>
      </c>
      <c r="BI106" s="63">
        <f t="shared" si="176"/>
        <v>0</v>
      </c>
      <c r="BJ106" s="63">
        <f t="shared" si="176"/>
        <v>0</v>
      </c>
      <c r="BK106" s="64"/>
      <c r="BL106" s="63">
        <f>BL102-BL103-BL104-BL105</f>
        <v>0</v>
      </c>
      <c r="BM106" s="65" t="e">
        <f>BL106/BL97</f>
        <v>#DIV/0!</v>
      </c>
      <c r="BN106" s="26"/>
      <c r="BO106" s="24" t="e">
        <f>BL116+BL127+BL135+BL149+BL160+BL168+BL182+BL193+BL201+IF((BP248+BP290+BP332)&gt;0,-BP248-BP290-BP332,-BL90)-BL118-BL129-BL137-BL151-BL162-BL170-BL184-BL195-BL203-BC392</f>
        <v>#DIV/0!</v>
      </c>
      <c r="CB106" s="61" t="s">
        <v>68</v>
      </c>
      <c r="CC106" s="62"/>
      <c r="CD106" s="63">
        <f>CD102-CD103-CD104-CD105</f>
        <v>0</v>
      </c>
      <c r="CE106" s="63">
        <f t="shared" ref="CE106:CJ106" si="177">CE102-CE103-CE104-CE105</f>
        <v>0</v>
      </c>
      <c r="CF106" s="63">
        <f t="shared" si="177"/>
        <v>0</v>
      </c>
      <c r="CG106" s="63">
        <f t="shared" si="177"/>
        <v>0</v>
      </c>
      <c r="CH106" s="63">
        <f t="shared" si="177"/>
        <v>0</v>
      </c>
      <c r="CI106" s="63">
        <f t="shared" si="177"/>
        <v>0</v>
      </c>
      <c r="CJ106" s="63">
        <f t="shared" si="177"/>
        <v>0</v>
      </c>
      <c r="CK106" s="64"/>
      <c r="CL106" s="63">
        <f>CL102-CL103-CL104-CL105</f>
        <v>0</v>
      </c>
      <c r="CM106" s="65" t="e">
        <f>CL106/CL97</f>
        <v>#DIV/0!</v>
      </c>
      <c r="CN106" s="26"/>
      <c r="CO106" s="305" t="e">
        <f>CL116+CL127+CL135+CL149+CL160+CL168+CL182+CL193+CL201+IF((CP248+CP290+CP332)&gt;0,-CP248-CP290-CP332,-CL90)-CL118-CL129-CL137-CL151-CL162-CL170-CL184-CL195-CL203-CC392</f>
        <v>#DIV/0!</v>
      </c>
      <c r="CQ106" s="47"/>
      <c r="CR106" s="5"/>
      <c r="CS106" s="5"/>
      <c r="CT106" s="5"/>
      <c r="CU106" s="5"/>
      <c r="CV106" s="5"/>
      <c r="CW106" s="5"/>
      <c r="CX106" s="165"/>
      <c r="CY106" s="5"/>
      <c r="CZ106" s="5"/>
      <c r="DA106" s="46"/>
      <c r="DC106" s="49"/>
      <c r="DD106" s="50"/>
      <c r="DE106" s="50"/>
      <c r="DF106" s="50"/>
      <c r="DG106" s="51"/>
    </row>
    <row r="107" spans="2:111" x14ac:dyDescent="0.35">
      <c r="B107" s="277"/>
      <c r="C107" s="13"/>
      <c r="D107" s="37"/>
      <c r="E107" s="37"/>
      <c r="F107" s="37"/>
      <c r="G107" s="37"/>
      <c r="H107" s="37"/>
      <c r="I107" s="37"/>
      <c r="J107" s="37"/>
      <c r="K107" s="277"/>
      <c r="L107" s="37"/>
      <c r="M107" s="278"/>
      <c r="N107" s="26"/>
      <c r="O107" s="24"/>
      <c r="AB107" s="277"/>
      <c r="AC107" s="13"/>
      <c r="AD107" s="37"/>
      <c r="AE107" s="37"/>
      <c r="AF107" s="37"/>
      <c r="AG107" s="37"/>
      <c r="AH107" s="37"/>
      <c r="AI107" s="37"/>
      <c r="AJ107" s="37"/>
      <c r="AK107" s="277"/>
      <c r="AL107" s="37"/>
      <c r="AM107" s="278"/>
      <c r="AN107" s="26"/>
      <c r="AO107" s="24"/>
      <c r="BB107" s="277"/>
      <c r="BC107" s="13"/>
      <c r="BD107" s="37"/>
      <c r="BE107" s="37"/>
      <c r="BF107" s="37"/>
      <c r="BG107" s="37"/>
      <c r="BH107" s="37"/>
      <c r="BI107" s="37"/>
      <c r="BJ107" s="37"/>
      <c r="BK107" s="277"/>
      <c r="BL107" s="37"/>
      <c r="BM107" s="278"/>
      <c r="BN107" s="26"/>
      <c r="BO107" s="24"/>
      <c r="CB107" s="277"/>
      <c r="CC107" s="13"/>
      <c r="CD107" s="37"/>
      <c r="CE107" s="37"/>
      <c r="CF107" s="37"/>
      <c r="CG107" s="37"/>
      <c r="CH107" s="37"/>
      <c r="CI107" s="37"/>
      <c r="CJ107" s="37"/>
      <c r="CK107" s="277"/>
      <c r="CL107" s="37"/>
      <c r="CM107" s="278"/>
      <c r="CN107" s="26"/>
      <c r="CO107" s="24"/>
      <c r="CQ107" s="47"/>
      <c r="CR107" s="5"/>
      <c r="CS107" s="165"/>
      <c r="CT107" s="165"/>
      <c r="CU107" s="165"/>
      <c r="CV107" s="165"/>
      <c r="CW107" s="5"/>
      <c r="CX107" s="165"/>
      <c r="CY107" s="5"/>
      <c r="CZ107" s="308"/>
      <c r="DA107" s="46"/>
      <c r="DC107" s="310"/>
      <c r="DD107" s="179"/>
      <c r="DE107" s="164"/>
      <c r="DF107" s="179"/>
      <c r="DG107" s="5"/>
    </row>
    <row r="108" spans="2:111" x14ac:dyDescent="0.35">
      <c r="B108" s="41" t="s">
        <v>267</v>
      </c>
      <c r="C108" s="42"/>
      <c r="D108" s="43"/>
      <c r="E108" s="43"/>
      <c r="F108" s="43"/>
      <c r="G108" s="43"/>
      <c r="H108" s="43"/>
      <c r="I108" s="43"/>
      <c r="J108" s="43"/>
      <c r="K108" s="42"/>
      <c r="L108" s="42"/>
      <c r="M108" s="44"/>
      <c r="AB108" s="41" t="s">
        <v>267</v>
      </c>
      <c r="AC108" s="42"/>
      <c r="AD108" s="43"/>
      <c r="AE108" s="43"/>
      <c r="AF108" s="43"/>
      <c r="AG108" s="43"/>
      <c r="AH108" s="43"/>
      <c r="AI108" s="43"/>
      <c r="AJ108" s="43"/>
      <c r="AK108" s="42"/>
      <c r="AL108" s="42"/>
      <c r="AM108" s="44"/>
      <c r="BB108" s="41" t="s">
        <v>267</v>
      </c>
      <c r="BC108" s="42"/>
      <c r="BD108" s="43"/>
      <c r="BE108" s="43"/>
      <c r="BF108" s="43"/>
      <c r="BG108" s="43"/>
      <c r="BH108" s="43"/>
      <c r="BI108" s="43"/>
      <c r="BJ108" s="43"/>
      <c r="BK108" s="42"/>
      <c r="BL108" s="42"/>
      <c r="BM108" s="44"/>
      <c r="CB108" s="41" t="s">
        <v>267</v>
      </c>
      <c r="CC108" s="42"/>
      <c r="CD108" s="43"/>
      <c r="CE108" s="43"/>
      <c r="CF108" s="43"/>
      <c r="CG108" s="43"/>
      <c r="CH108" s="43"/>
      <c r="CI108" s="43"/>
      <c r="CJ108" s="43"/>
      <c r="CK108" s="42"/>
      <c r="CL108" s="42"/>
      <c r="CM108" s="44"/>
      <c r="CQ108" s="47"/>
      <c r="CR108" s="5"/>
      <c r="CS108" s="122">
        <f>IFERROR(IF(D97&gt;0,1,0)+IF(E97&gt;0,1,0)+IF(F97&gt;0,1,0)+IF(G97&gt;0,1,0)+IF(H97&gt;0,1,0)+IF(I97&gt;0,1,0)+IF(J97&gt;0,1,0),0)</f>
        <v>0</v>
      </c>
      <c r="CT108" s="122">
        <f>IFERROR(IF(AD97&gt;0,1,0)+IF(AE97&gt;0,1,0)+IF(AF97&gt;0,1,0)+IF(AG97&gt;0,1,0)+IF(AH97&gt;0,1,0)+IF(AI97&gt;0,1,0)+IF(AJ97&gt;0,1,0),0)</f>
        <v>0</v>
      </c>
      <c r="CU108" s="122">
        <f>IF(BD97&gt;0,1,0)+IF(BE97&gt;0,1,0)+IF(BF97&gt;0,1,0)+IF(BG97&gt;0,1,0)+IF(BH97&gt;0,1,0)+IF(BI97&gt;0,1,0)+IF(BJ97&gt;0,1,0)</f>
        <v>0</v>
      </c>
      <c r="CV108" s="122">
        <f>IF(CD97&gt;0,1,0)+IF(CE97&gt;0,1,0)+IF(CF97&gt;0,1,0)+IF(CG97&gt;0,1,0)+IF(CH97&gt;0,1,0)+IF(CI97&gt;0,1,0)+IF(CJ97&gt;0,1,0)</f>
        <v>0</v>
      </c>
      <c r="CW108" s="5"/>
      <c r="CX108" s="165"/>
      <c r="CY108" s="5"/>
      <c r="CZ108" s="308"/>
      <c r="DA108" s="46"/>
      <c r="DC108" s="310"/>
      <c r="DD108" s="179"/>
      <c r="DE108" s="164"/>
      <c r="DF108" s="179"/>
      <c r="DG108" s="5"/>
    </row>
    <row r="109" spans="2:111" x14ac:dyDescent="0.35">
      <c r="B109" s="229" t="s">
        <v>263</v>
      </c>
      <c r="C109" s="5"/>
      <c r="D109" s="29" t="s">
        <v>18</v>
      </c>
      <c r="E109" s="29" t="s">
        <v>19</v>
      </c>
      <c r="F109" s="29" t="s">
        <v>20</v>
      </c>
      <c r="G109" s="29" t="s">
        <v>21</v>
      </c>
      <c r="H109" s="29" t="s">
        <v>22</v>
      </c>
      <c r="I109" s="29" t="s">
        <v>23</v>
      </c>
      <c r="J109" s="29" t="s">
        <v>24</v>
      </c>
      <c r="K109" s="5"/>
      <c r="L109" s="40" t="s">
        <v>1</v>
      </c>
      <c r="M109" s="46"/>
      <c r="N109" s="295" t="s">
        <v>47</v>
      </c>
      <c r="AB109" s="229" t="s">
        <v>263</v>
      </c>
      <c r="AC109" s="5"/>
      <c r="AD109" s="29" t="s">
        <v>18</v>
      </c>
      <c r="AE109" s="29" t="s">
        <v>19</v>
      </c>
      <c r="AF109" s="29" t="s">
        <v>20</v>
      </c>
      <c r="AG109" s="29" t="s">
        <v>21</v>
      </c>
      <c r="AH109" s="29" t="s">
        <v>22</v>
      </c>
      <c r="AI109" s="29" t="s">
        <v>23</v>
      </c>
      <c r="AJ109" s="29" t="s">
        <v>24</v>
      </c>
      <c r="AK109" s="5"/>
      <c r="AL109" s="40" t="s">
        <v>1</v>
      </c>
      <c r="AM109" s="46"/>
      <c r="AN109" s="295" t="s">
        <v>47</v>
      </c>
      <c r="BB109" s="229" t="s">
        <v>263</v>
      </c>
      <c r="BC109" s="5"/>
      <c r="BD109" s="29" t="s">
        <v>18</v>
      </c>
      <c r="BE109" s="29" t="s">
        <v>19</v>
      </c>
      <c r="BF109" s="29" t="s">
        <v>20</v>
      </c>
      <c r="BG109" s="29" t="s">
        <v>21</v>
      </c>
      <c r="BH109" s="29" t="s">
        <v>22</v>
      </c>
      <c r="BI109" s="29" t="s">
        <v>23</v>
      </c>
      <c r="BJ109" s="29" t="s">
        <v>24</v>
      </c>
      <c r="BK109" s="5"/>
      <c r="BL109" s="40" t="s">
        <v>1</v>
      </c>
      <c r="BM109" s="46"/>
      <c r="BN109" s="295" t="s">
        <v>47</v>
      </c>
      <c r="CB109" s="229" t="s">
        <v>263</v>
      </c>
      <c r="CC109" s="5"/>
      <c r="CD109" s="29" t="s">
        <v>18</v>
      </c>
      <c r="CE109" s="29" t="s">
        <v>19</v>
      </c>
      <c r="CF109" s="29" t="s">
        <v>20</v>
      </c>
      <c r="CG109" s="29" t="s">
        <v>21</v>
      </c>
      <c r="CH109" s="29" t="s">
        <v>22</v>
      </c>
      <c r="CI109" s="29" t="s">
        <v>23</v>
      </c>
      <c r="CJ109" s="29" t="s">
        <v>24</v>
      </c>
      <c r="CK109" s="5"/>
      <c r="CL109" s="40" t="s">
        <v>1</v>
      </c>
      <c r="CM109" s="46"/>
      <c r="CN109" s="295" t="s">
        <v>47</v>
      </c>
      <c r="CQ109" s="49"/>
      <c r="CR109" s="50"/>
      <c r="CS109" s="306"/>
      <c r="CT109" s="306"/>
      <c r="CU109" s="306"/>
      <c r="CV109" s="306"/>
      <c r="CW109" s="50"/>
      <c r="CX109" s="306"/>
      <c r="CY109" s="50"/>
      <c r="CZ109" s="309"/>
      <c r="DA109" s="51"/>
      <c r="DC109" s="310"/>
      <c r="DD109" s="179"/>
      <c r="DE109" s="164"/>
      <c r="DF109" s="179"/>
      <c r="DG109" s="5"/>
    </row>
    <row r="110" spans="2:111" x14ac:dyDescent="0.35">
      <c r="B110" s="47" t="s">
        <v>53</v>
      </c>
      <c r="C110" s="5"/>
      <c r="D110" s="32">
        <f t="shared" ref="D110:J110" si="178">IF(D26&gt;0,D26,D9*D16)</f>
        <v>0</v>
      </c>
      <c r="E110" s="32">
        <f t="shared" si="178"/>
        <v>0</v>
      </c>
      <c r="F110" s="32">
        <f t="shared" si="178"/>
        <v>0</v>
      </c>
      <c r="G110" s="32">
        <f t="shared" si="178"/>
        <v>0</v>
      </c>
      <c r="H110" s="32">
        <f t="shared" si="178"/>
        <v>0</v>
      </c>
      <c r="I110" s="32">
        <f t="shared" si="178"/>
        <v>0</v>
      </c>
      <c r="J110" s="32">
        <f t="shared" si="178"/>
        <v>0</v>
      </c>
      <c r="K110" s="13"/>
      <c r="L110" s="38">
        <f>SUM(D110:K110)</f>
        <v>0</v>
      </c>
      <c r="M110" s="46"/>
      <c r="N110" s="290" t="str">
        <f>IF(L9&gt;0,L110/L9,"n/a")</f>
        <v>n/a</v>
      </c>
      <c r="AB110" s="47" t="s">
        <v>53</v>
      </c>
      <c r="AC110" s="5"/>
      <c r="AD110" s="32">
        <f t="shared" ref="AD110:AJ110" si="179">IF(AD26&gt;0,AD26,AD9*AD16)</f>
        <v>0</v>
      </c>
      <c r="AE110" s="32">
        <f t="shared" si="179"/>
        <v>0</v>
      </c>
      <c r="AF110" s="32">
        <f t="shared" si="179"/>
        <v>0</v>
      </c>
      <c r="AG110" s="32">
        <f t="shared" si="179"/>
        <v>0</v>
      </c>
      <c r="AH110" s="32">
        <f t="shared" si="179"/>
        <v>0</v>
      </c>
      <c r="AI110" s="32">
        <f t="shared" si="179"/>
        <v>0</v>
      </c>
      <c r="AJ110" s="32">
        <f t="shared" si="179"/>
        <v>0</v>
      </c>
      <c r="AK110" s="13"/>
      <c r="AL110" s="38">
        <f>SUM(AD110:AK110)</f>
        <v>0</v>
      </c>
      <c r="AM110" s="46"/>
      <c r="AN110" s="290">
        <f>IF(AL9&gt;0,AL110/AL9,"n/a")</f>
        <v>0</v>
      </c>
      <c r="BB110" s="47" t="s">
        <v>53</v>
      </c>
      <c r="BC110" s="5"/>
      <c r="BD110" s="32">
        <f t="shared" ref="BD110:BJ110" si="180">IF(BD26&gt;0,BD26,BD9*BD16)</f>
        <v>0</v>
      </c>
      <c r="BE110" s="32">
        <f t="shared" si="180"/>
        <v>0</v>
      </c>
      <c r="BF110" s="32">
        <f t="shared" si="180"/>
        <v>0</v>
      </c>
      <c r="BG110" s="32">
        <f t="shared" si="180"/>
        <v>0</v>
      </c>
      <c r="BH110" s="32">
        <f t="shared" si="180"/>
        <v>0</v>
      </c>
      <c r="BI110" s="32">
        <f t="shared" si="180"/>
        <v>0</v>
      </c>
      <c r="BJ110" s="32">
        <f t="shared" si="180"/>
        <v>0</v>
      </c>
      <c r="BK110" s="13"/>
      <c r="BL110" s="38">
        <f>SUM(BD110:BK110)</f>
        <v>0</v>
      </c>
      <c r="BM110" s="46"/>
      <c r="BN110" s="290" t="str">
        <f>IF(BL9&gt;0,BL110/BL9,"n/a")</f>
        <v>n/a</v>
      </c>
      <c r="CB110" s="47" t="s">
        <v>53</v>
      </c>
      <c r="CC110" s="5"/>
      <c r="CD110" s="32">
        <f t="shared" ref="CD110:CJ110" si="181">IF(CD26&gt;0,CD26,CD9*CD16)</f>
        <v>0</v>
      </c>
      <c r="CE110" s="32">
        <f t="shared" si="181"/>
        <v>0</v>
      </c>
      <c r="CF110" s="32">
        <f t="shared" si="181"/>
        <v>0</v>
      </c>
      <c r="CG110" s="32">
        <f t="shared" si="181"/>
        <v>0</v>
      </c>
      <c r="CH110" s="32">
        <f t="shared" si="181"/>
        <v>0</v>
      </c>
      <c r="CI110" s="32">
        <f t="shared" si="181"/>
        <v>0</v>
      </c>
      <c r="CJ110" s="32">
        <f t="shared" si="181"/>
        <v>0</v>
      </c>
      <c r="CK110" s="13"/>
      <c r="CL110" s="38">
        <f>SUM(CD110:CK110)</f>
        <v>0</v>
      </c>
      <c r="CM110" s="46"/>
      <c r="CN110" s="290" t="str">
        <f>IF(CL9&gt;0,CL110/CL9,"n/a")</f>
        <v>n/a</v>
      </c>
      <c r="CS110" s="25"/>
      <c r="CT110" s="25"/>
      <c r="CU110" s="25"/>
      <c r="CV110" s="25"/>
      <c r="CX110" s="25"/>
      <c r="CY110" s="25"/>
      <c r="CZ110" s="25"/>
      <c r="DA110" s="25"/>
      <c r="DC110" s="310"/>
      <c r="DD110" s="179"/>
      <c r="DE110" s="164"/>
      <c r="DF110" s="179"/>
      <c r="DG110" s="5"/>
    </row>
    <row r="111" spans="2:111" x14ac:dyDescent="0.35">
      <c r="B111" s="47" t="s">
        <v>216</v>
      </c>
      <c r="C111" s="5"/>
      <c r="D111" s="32">
        <f t="shared" ref="D111:J111" si="182">IF(D27&gt;0,D27,D9*D17)</f>
        <v>0</v>
      </c>
      <c r="E111" s="32">
        <f t="shared" si="182"/>
        <v>0</v>
      </c>
      <c r="F111" s="32">
        <f t="shared" si="182"/>
        <v>0</v>
      </c>
      <c r="G111" s="32">
        <f t="shared" si="182"/>
        <v>0</v>
      </c>
      <c r="H111" s="32">
        <f t="shared" si="182"/>
        <v>0</v>
      </c>
      <c r="I111" s="32">
        <f t="shared" si="182"/>
        <v>0</v>
      </c>
      <c r="J111" s="32">
        <f t="shared" si="182"/>
        <v>0</v>
      </c>
      <c r="K111" s="13"/>
      <c r="L111" s="38">
        <f>SUM(D111:K111)</f>
        <v>0</v>
      </c>
      <c r="M111" s="46"/>
      <c r="N111" s="290" t="str">
        <f>IF(L9&gt;0,L111/L9,"n/a")</f>
        <v>n/a</v>
      </c>
      <c r="AB111" s="47" t="s">
        <v>216</v>
      </c>
      <c r="AC111" s="5"/>
      <c r="AD111" s="32">
        <f t="shared" ref="AD111:AJ111" si="183">IF(AD27&gt;0,AD27,AD9*AD17)</f>
        <v>0</v>
      </c>
      <c r="AE111" s="32">
        <f t="shared" si="183"/>
        <v>0</v>
      </c>
      <c r="AF111" s="32">
        <f t="shared" si="183"/>
        <v>0</v>
      </c>
      <c r="AG111" s="32">
        <f t="shared" si="183"/>
        <v>0</v>
      </c>
      <c r="AH111" s="32">
        <f t="shared" si="183"/>
        <v>0</v>
      </c>
      <c r="AI111" s="32">
        <f t="shared" si="183"/>
        <v>0</v>
      </c>
      <c r="AJ111" s="32">
        <f t="shared" si="183"/>
        <v>0</v>
      </c>
      <c r="AK111" s="13"/>
      <c r="AL111" s="81">
        <f>SUM(AD111:AK111)</f>
        <v>0</v>
      </c>
      <c r="AM111" s="46"/>
      <c r="AN111" s="290">
        <f>IF(AL9&gt;0,AL111/AL9,"n/a")</f>
        <v>0</v>
      </c>
      <c r="BB111" s="47" t="s">
        <v>216</v>
      </c>
      <c r="BC111" s="5"/>
      <c r="BD111" s="32">
        <f t="shared" ref="BD111:BJ111" si="184">IF(BD27&gt;0,BD27,BD9*BD17)</f>
        <v>0</v>
      </c>
      <c r="BE111" s="32">
        <f t="shared" si="184"/>
        <v>0</v>
      </c>
      <c r="BF111" s="32">
        <f t="shared" si="184"/>
        <v>0</v>
      </c>
      <c r="BG111" s="32">
        <f t="shared" si="184"/>
        <v>0</v>
      </c>
      <c r="BH111" s="32">
        <f t="shared" si="184"/>
        <v>0</v>
      </c>
      <c r="BI111" s="32">
        <f t="shared" si="184"/>
        <v>0</v>
      </c>
      <c r="BJ111" s="32">
        <f t="shared" si="184"/>
        <v>0</v>
      </c>
      <c r="BK111" s="13"/>
      <c r="BL111" s="81">
        <f>SUM(BD111:BK111)</f>
        <v>0</v>
      </c>
      <c r="BM111" s="46"/>
      <c r="BN111" s="290" t="str">
        <f>IF(BL9&gt;0,BL111/BL9,"n/a")</f>
        <v>n/a</v>
      </c>
      <c r="CB111" s="47" t="s">
        <v>216</v>
      </c>
      <c r="CC111" s="5"/>
      <c r="CD111" s="32">
        <f t="shared" ref="CD111:CJ111" si="185">IF(CD27&gt;0,CD27,CD9*CD17)</f>
        <v>0</v>
      </c>
      <c r="CE111" s="32">
        <f t="shared" si="185"/>
        <v>0</v>
      </c>
      <c r="CF111" s="32">
        <f t="shared" si="185"/>
        <v>0</v>
      </c>
      <c r="CG111" s="32">
        <f t="shared" si="185"/>
        <v>0</v>
      </c>
      <c r="CH111" s="32">
        <f t="shared" si="185"/>
        <v>0</v>
      </c>
      <c r="CI111" s="32">
        <f t="shared" si="185"/>
        <v>0</v>
      </c>
      <c r="CJ111" s="32">
        <f t="shared" si="185"/>
        <v>0</v>
      </c>
      <c r="CK111" s="13"/>
      <c r="CL111" s="81">
        <f>SUM(CD111:CK111)</f>
        <v>0</v>
      </c>
      <c r="CM111" s="46"/>
      <c r="CN111" s="290" t="str">
        <f>IF(CL9&gt;0,CL111/CL9,"n/a")</f>
        <v>n/a</v>
      </c>
      <c r="CS111" s="25"/>
      <c r="CT111" s="25"/>
      <c r="CU111" s="25"/>
      <c r="CV111" s="25"/>
      <c r="CX111" s="25"/>
      <c r="CZ111" s="25"/>
      <c r="DA111" s="25"/>
      <c r="DC111" s="310"/>
      <c r="DD111" s="179"/>
      <c r="DE111" s="164"/>
      <c r="DF111" s="179"/>
      <c r="DG111" s="5"/>
    </row>
    <row r="112" spans="2:111" x14ac:dyDescent="0.35">
      <c r="B112" s="47" t="s">
        <v>217</v>
      </c>
      <c r="C112" s="5"/>
      <c r="D112" s="86">
        <f t="shared" ref="D112:J112" si="186">IF(D25&gt;0,D25,D8*D15)</f>
        <v>0</v>
      </c>
      <c r="E112" s="86">
        <f t="shared" si="186"/>
        <v>0</v>
      </c>
      <c r="F112" s="86">
        <f t="shared" si="186"/>
        <v>0</v>
      </c>
      <c r="G112" s="86">
        <f t="shared" si="186"/>
        <v>0</v>
      </c>
      <c r="H112" s="86">
        <f t="shared" si="186"/>
        <v>0</v>
      </c>
      <c r="I112" s="86">
        <f t="shared" si="186"/>
        <v>0</v>
      </c>
      <c r="J112" s="86">
        <f t="shared" si="186"/>
        <v>0</v>
      </c>
      <c r="K112" s="269"/>
      <c r="L112" s="81">
        <f>SUM(D112:K112)</f>
        <v>0</v>
      </c>
      <c r="M112" s="46"/>
      <c r="N112" s="290" t="str">
        <f>IF(L8&gt;0,L112/L8,"n/a")</f>
        <v>n/a</v>
      </c>
      <c r="AB112" s="47" t="s">
        <v>217</v>
      </c>
      <c r="AC112" s="5"/>
      <c r="AD112" s="234">
        <f t="shared" ref="AD112:AJ112" si="187">IF(AD25&gt;0,AD25,AD8*AD15)</f>
        <v>0</v>
      </c>
      <c r="AE112" s="234">
        <f t="shared" si="187"/>
        <v>0</v>
      </c>
      <c r="AF112" s="234">
        <f t="shared" si="187"/>
        <v>0</v>
      </c>
      <c r="AG112" s="234">
        <f t="shared" si="187"/>
        <v>0</v>
      </c>
      <c r="AH112" s="234">
        <f t="shared" si="187"/>
        <v>0</v>
      </c>
      <c r="AI112" s="234">
        <f t="shared" si="187"/>
        <v>0</v>
      </c>
      <c r="AJ112" s="234">
        <f t="shared" si="187"/>
        <v>0</v>
      </c>
      <c r="AK112" s="13"/>
      <c r="AL112" s="81">
        <f>SUM(AD112:AK112)</f>
        <v>0</v>
      </c>
      <c r="AM112" s="46"/>
      <c r="AN112" s="290" t="str">
        <f>IF(AL8&gt;0,AL112/AL8,"n/a")</f>
        <v>n/a</v>
      </c>
      <c r="BB112" s="47" t="s">
        <v>217</v>
      </c>
      <c r="BC112" s="5"/>
      <c r="BD112" s="234">
        <f t="shared" ref="BD112:BJ112" si="188">IF(BD25&gt;0,BD25,BD8*BD15)</f>
        <v>0</v>
      </c>
      <c r="BE112" s="234">
        <f t="shared" si="188"/>
        <v>0</v>
      </c>
      <c r="BF112" s="234">
        <f t="shared" si="188"/>
        <v>0</v>
      </c>
      <c r="BG112" s="234">
        <f t="shared" si="188"/>
        <v>0</v>
      </c>
      <c r="BH112" s="234">
        <f t="shared" si="188"/>
        <v>0</v>
      </c>
      <c r="BI112" s="234">
        <f t="shared" si="188"/>
        <v>0</v>
      </c>
      <c r="BJ112" s="234">
        <f t="shared" si="188"/>
        <v>0</v>
      </c>
      <c r="BK112" s="13"/>
      <c r="BL112" s="81">
        <f>SUM(BD112:BK112)</f>
        <v>0</v>
      </c>
      <c r="BM112" s="46"/>
      <c r="BN112" s="290" t="str">
        <f>IF(BL8&gt;0,BL112/BL8,"n/a")</f>
        <v>n/a</v>
      </c>
      <c r="CB112" s="47" t="s">
        <v>217</v>
      </c>
      <c r="CC112" s="5"/>
      <c r="CD112" s="234">
        <f t="shared" ref="CD112:CJ112" si="189">IF(CD25&gt;0,CD25,CD8*CD15)</f>
        <v>0</v>
      </c>
      <c r="CE112" s="234">
        <f t="shared" si="189"/>
        <v>0</v>
      </c>
      <c r="CF112" s="234">
        <f t="shared" si="189"/>
        <v>0</v>
      </c>
      <c r="CG112" s="234">
        <f t="shared" si="189"/>
        <v>0</v>
      </c>
      <c r="CH112" s="234">
        <f t="shared" si="189"/>
        <v>0</v>
      </c>
      <c r="CI112" s="234">
        <f t="shared" si="189"/>
        <v>0</v>
      </c>
      <c r="CJ112" s="234">
        <f t="shared" si="189"/>
        <v>0</v>
      </c>
      <c r="CK112" s="13"/>
      <c r="CL112" s="81">
        <f>SUM(CD112:CK112)</f>
        <v>0</v>
      </c>
      <c r="CM112" s="46"/>
      <c r="CN112" s="290" t="str">
        <f>IF(CL8&gt;0,CL112/CL8,"n/a")</f>
        <v>n/a</v>
      </c>
      <c r="CS112" s="25"/>
      <c r="CT112" s="25"/>
      <c r="CU112" s="25"/>
      <c r="CV112" s="25"/>
      <c r="CX112" s="25"/>
      <c r="CZ112" s="25"/>
      <c r="DA112" s="25"/>
      <c r="DC112" s="310"/>
      <c r="DD112" s="179"/>
      <c r="DE112" s="164"/>
      <c r="DF112" s="179"/>
      <c r="DG112" s="5"/>
    </row>
    <row r="113" spans="2:111" x14ac:dyDescent="0.35">
      <c r="B113" s="82" t="s">
        <v>48</v>
      </c>
      <c r="C113" s="5"/>
      <c r="D113" s="39">
        <f>SUM(D110:D112)</f>
        <v>0</v>
      </c>
      <c r="E113" s="39">
        <f t="shared" ref="E113:J113" si="190">SUM(E110:E112)</f>
        <v>0</v>
      </c>
      <c r="F113" s="39">
        <f t="shared" si="190"/>
        <v>0</v>
      </c>
      <c r="G113" s="39">
        <f t="shared" si="190"/>
        <v>0</v>
      </c>
      <c r="H113" s="39">
        <f t="shared" si="190"/>
        <v>0</v>
      </c>
      <c r="I113" s="39">
        <f t="shared" si="190"/>
        <v>0</v>
      </c>
      <c r="J113" s="39">
        <f t="shared" si="190"/>
        <v>0</v>
      </c>
      <c r="K113" s="5"/>
      <c r="L113" s="39">
        <f>SUM(L110:L112)</f>
        <v>0</v>
      </c>
      <c r="M113" s="46"/>
      <c r="N113" s="291"/>
      <c r="AB113" s="82" t="s">
        <v>48</v>
      </c>
      <c r="AC113" s="5"/>
      <c r="AD113" s="39">
        <f>SUM(AD110:AD112)</f>
        <v>0</v>
      </c>
      <c r="AE113" s="39">
        <f t="shared" ref="AE113:AJ113" si="191">SUM(AE110:AE112)</f>
        <v>0</v>
      </c>
      <c r="AF113" s="39">
        <f t="shared" si="191"/>
        <v>0</v>
      </c>
      <c r="AG113" s="39">
        <f t="shared" si="191"/>
        <v>0</v>
      </c>
      <c r="AH113" s="39">
        <f t="shared" si="191"/>
        <v>0</v>
      </c>
      <c r="AI113" s="39">
        <f t="shared" si="191"/>
        <v>0</v>
      </c>
      <c r="AJ113" s="39">
        <f t="shared" si="191"/>
        <v>0</v>
      </c>
      <c r="AK113" s="13"/>
      <c r="AL113" s="39">
        <f>SUM(AL110:AL112)</f>
        <v>0</v>
      </c>
      <c r="AM113" s="46"/>
      <c r="AN113" s="291"/>
      <c r="BB113" s="82" t="s">
        <v>48</v>
      </c>
      <c r="BC113" s="5"/>
      <c r="BD113" s="39">
        <f>SUM(BD110:BD112)</f>
        <v>0</v>
      </c>
      <c r="BE113" s="39">
        <f t="shared" ref="BE113:BJ113" si="192">SUM(BE110:BE112)</f>
        <v>0</v>
      </c>
      <c r="BF113" s="39">
        <f t="shared" si="192"/>
        <v>0</v>
      </c>
      <c r="BG113" s="39">
        <f t="shared" si="192"/>
        <v>0</v>
      </c>
      <c r="BH113" s="39">
        <f t="shared" si="192"/>
        <v>0</v>
      </c>
      <c r="BI113" s="39">
        <f t="shared" si="192"/>
        <v>0</v>
      </c>
      <c r="BJ113" s="39">
        <f t="shared" si="192"/>
        <v>0</v>
      </c>
      <c r="BK113" s="13"/>
      <c r="BL113" s="39">
        <f>SUM(BL110:BL112)</f>
        <v>0</v>
      </c>
      <c r="BM113" s="46"/>
      <c r="BN113" s="291"/>
      <c r="CB113" s="82" t="s">
        <v>48</v>
      </c>
      <c r="CC113" s="5"/>
      <c r="CD113" s="39">
        <f>SUM(CD110:CD112)</f>
        <v>0</v>
      </c>
      <c r="CE113" s="39">
        <f t="shared" ref="CE113:CJ113" si="193">SUM(CE110:CE112)</f>
        <v>0</v>
      </c>
      <c r="CF113" s="39">
        <f t="shared" si="193"/>
        <v>0</v>
      </c>
      <c r="CG113" s="39">
        <f t="shared" si="193"/>
        <v>0</v>
      </c>
      <c r="CH113" s="39">
        <f t="shared" si="193"/>
        <v>0</v>
      </c>
      <c r="CI113" s="39">
        <f t="shared" si="193"/>
        <v>0</v>
      </c>
      <c r="CJ113" s="39">
        <f t="shared" si="193"/>
        <v>0</v>
      </c>
      <c r="CK113" s="13"/>
      <c r="CL113" s="39">
        <f>SUM(CL110:CL112)</f>
        <v>0</v>
      </c>
      <c r="CM113" s="46"/>
      <c r="CN113" s="291"/>
      <c r="CS113" s="25"/>
      <c r="CT113" s="25"/>
      <c r="CU113" s="25"/>
      <c r="CV113" s="25"/>
      <c r="CX113" s="25"/>
      <c r="CZ113" s="25"/>
      <c r="DA113" s="25"/>
      <c r="DC113" s="310"/>
      <c r="DD113" s="179"/>
      <c r="DE113" s="164"/>
      <c r="DF113" s="179"/>
      <c r="DG113" s="5"/>
    </row>
    <row r="114" spans="2:111" x14ac:dyDescent="0.35">
      <c r="B114" s="47" t="s">
        <v>44</v>
      </c>
      <c r="C114" s="13"/>
      <c r="D114" s="38">
        <f>D110*C$337</f>
        <v>0</v>
      </c>
      <c r="E114" s="38">
        <f>E110*C$337</f>
        <v>0</v>
      </c>
      <c r="F114" s="38">
        <f>F110*C$337</f>
        <v>0</v>
      </c>
      <c r="G114" s="38">
        <f>G110*C$337</f>
        <v>0</v>
      </c>
      <c r="H114" s="38">
        <f>H110*C$337</f>
        <v>0</v>
      </c>
      <c r="I114" s="38">
        <f>I110*C$337</f>
        <v>0</v>
      </c>
      <c r="J114" s="38">
        <f>J110*C$337</f>
        <v>0</v>
      </c>
      <c r="K114" s="5"/>
      <c r="L114" s="38">
        <f t="shared" ref="L114:L115" si="194">SUM(D114:K114)</f>
        <v>0</v>
      </c>
      <c r="M114" s="48">
        <f>IFERROR((L114/L110),0)</f>
        <v>0</v>
      </c>
      <c r="N114" s="290" t="str">
        <f>IF(L9&gt;0,L114/L9,"n/a")</f>
        <v>n/a</v>
      </c>
      <c r="AB114" s="47" t="s">
        <v>44</v>
      </c>
      <c r="AC114" s="13"/>
      <c r="AD114" s="38">
        <f>AD110*AC$337</f>
        <v>0</v>
      </c>
      <c r="AE114" s="38">
        <f>AE110*AC$337</f>
        <v>0</v>
      </c>
      <c r="AF114" s="38">
        <f>AF110*AC$337</f>
        <v>0</v>
      </c>
      <c r="AG114" s="38">
        <f>AG110*AC$337</f>
        <v>0</v>
      </c>
      <c r="AH114" s="38">
        <f>AH110*AC$337</f>
        <v>0</v>
      </c>
      <c r="AI114" s="38">
        <f>AI110*AC$337</f>
        <v>0</v>
      </c>
      <c r="AJ114" s="38">
        <f>AJ110*AC$337</f>
        <v>0</v>
      </c>
      <c r="AK114" s="5"/>
      <c r="AL114" s="38">
        <f t="shared" ref="AL114:AL115" si="195">SUM(AD114:AK114)</f>
        <v>0</v>
      </c>
      <c r="AM114" s="48">
        <f>IFERROR((AL114/AL110),0)</f>
        <v>0</v>
      </c>
      <c r="AN114" s="290">
        <f>IF(AL9&gt;0,AL114/AL9,"n/a")</f>
        <v>0</v>
      </c>
      <c r="BB114" s="47" t="s">
        <v>44</v>
      </c>
      <c r="BC114" s="13"/>
      <c r="BD114" s="38">
        <f>BD110*BC$337</f>
        <v>0</v>
      </c>
      <c r="BE114" s="38">
        <f>BE110*BC$337</f>
        <v>0</v>
      </c>
      <c r="BF114" s="38">
        <f>BF110*BC$337</f>
        <v>0</v>
      </c>
      <c r="BG114" s="38">
        <f>BG110*BC$337</f>
        <v>0</v>
      </c>
      <c r="BH114" s="38">
        <f>BH110*BC$337</f>
        <v>0</v>
      </c>
      <c r="BI114" s="38">
        <f>BI110*BC$337</f>
        <v>0</v>
      </c>
      <c r="BJ114" s="38">
        <f>BJ110*BC$337</f>
        <v>0</v>
      </c>
      <c r="BK114" s="5"/>
      <c r="BL114" s="38">
        <f t="shared" ref="BL114:BL115" si="196">SUM(BD114:BK114)</f>
        <v>0</v>
      </c>
      <c r="BM114" s="48">
        <f>IFERROR((BL114/BL110),0)</f>
        <v>0</v>
      </c>
      <c r="BN114" s="290" t="str">
        <f>IF(BL9&gt;0,BL114/BL9,"n/a")</f>
        <v>n/a</v>
      </c>
      <c r="CB114" s="47" t="s">
        <v>44</v>
      </c>
      <c r="CC114" s="13"/>
      <c r="CD114" s="38">
        <f>CD110*CC$337</f>
        <v>0</v>
      </c>
      <c r="CE114" s="38">
        <f>CE110*CC$337</f>
        <v>0</v>
      </c>
      <c r="CF114" s="38">
        <f>CF110*CC$337</f>
        <v>0</v>
      </c>
      <c r="CG114" s="38">
        <f>CG110*CC$337</f>
        <v>0</v>
      </c>
      <c r="CH114" s="38">
        <f>CH110*CC$337</f>
        <v>0</v>
      </c>
      <c r="CI114" s="38">
        <f>CI110*CC$337</f>
        <v>0</v>
      </c>
      <c r="CJ114" s="38">
        <f>CJ110*CC$337</f>
        <v>0</v>
      </c>
      <c r="CK114" s="5"/>
      <c r="CL114" s="38">
        <f t="shared" ref="CL114:CL115" si="197">SUM(CD114:CK114)</f>
        <v>0</v>
      </c>
      <c r="CM114" s="48">
        <f>IFERROR((CL114/CL110),0)</f>
        <v>0</v>
      </c>
      <c r="CN114" s="290" t="str">
        <f>IF(CL9&gt;0,CL114/CL9,"n/a")</f>
        <v>n/a</v>
      </c>
      <c r="CS114" s="25"/>
      <c r="CT114" s="25"/>
      <c r="CU114" s="25"/>
      <c r="CV114" s="25"/>
      <c r="CX114" s="25"/>
      <c r="CZ114" s="25"/>
      <c r="DA114" s="25"/>
      <c r="DC114" s="310"/>
      <c r="DD114" s="179"/>
      <c r="DE114" s="164"/>
      <c r="DF114" s="179"/>
      <c r="DG114" s="5"/>
    </row>
    <row r="115" spans="2:111" x14ac:dyDescent="0.35">
      <c r="B115" s="47" t="s">
        <v>51</v>
      </c>
      <c r="C115" s="13"/>
      <c r="D115" s="81">
        <f>(D111+D112)*C$338</f>
        <v>0</v>
      </c>
      <c r="E115" s="81">
        <f>(E111+E112)*C$338</f>
        <v>0</v>
      </c>
      <c r="F115" s="81">
        <f>(F111+F112)*C$338</f>
        <v>0</v>
      </c>
      <c r="G115" s="81">
        <f>(G111+G112)*C$338</f>
        <v>0</v>
      </c>
      <c r="H115" s="81">
        <f>(H111+H112)*C$338</f>
        <v>0</v>
      </c>
      <c r="I115" s="81">
        <f>(I111+I112)*C$338</f>
        <v>0</v>
      </c>
      <c r="J115" s="81">
        <f>(J111+J112)*C$338</f>
        <v>0</v>
      </c>
      <c r="K115" s="5"/>
      <c r="L115" s="81">
        <f t="shared" si="194"/>
        <v>0</v>
      </c>
      <c r="M115" s="48">
        <f>IFERROR((L115/(L111+L112)),0)</f>
        <v>0</v>
      </c>
      <c r="N115" s="290" t="str">
        <f>IF(L8&gt;0,L115/(L8+L9),"n/a!")</f>
        <v>n/a!</v>
      </c>
      <c r="AB115" s="47" t="s">
        <v>51</v>
      </c>
      <c r="AC115" s="13"/>
      <c r="AD115" s="81">
        <f>(AD111+AD112)*AC$338</f>
        <v>0</v>
      </c>
      <c r="AE115" s="81">
        <f>(AE111+AE112)*AC$338</f>
        <v>0</v>
      </c>
      <c r="AF115" s="81">
        <f>(AF111+AF112)*AC$338</f>
        <v>0</v>
      </c>
      <c r="AG115" s="81">
        <f>(AG111+AG112)*AC$338</f>
        <v>0</v>
      </c>
      <c r="AH115" s="81">
        <f>(AH111+AH112)*AC$338</f>
        <v>0</v>
      </c>
      <c r="AI115" s="81">
        <f>(AI111+AI112)*AC$338</f>
        <v>0</v>
      </c>
      <c r="AJ115" s="81">
        <f>(AJ111+AJ112)*AC$338</f>
        <v>0</v>
      </c>
      <c r="AK115" s="5"/>
      <c r="AL115" s="81">
        <f t="shared" si="195"/>
        <v>0</v>
      </c>
      <c r="AM115" s="48">
        <f>IFERROR((AL115/(AL111+AL112)),0)</f>
        <v>0</v>
      </c>
      <c r="AN115" s="290" t="str">
        <f>IF(AL8&gt;0,AL115/(AL8+AL9),"n/a!")</f>
        <v>n/a!</v>
      </c>
      <c r="BB115" s="47" t="s">
        <v>51</v>
      </c>
      <c r="BC115" s="13"/>
      <c r="BD115" s="81">
        <f>(BD111+BD112)*BC$338</f>
        <v>0</v>
      </c>
      <c r="BE115" s="81">
        <f>(BE111+BE112)*BC$338</f>
        <v>0</v>
      </c>
      <c r="BF115" s="81">
        <f>(BF111+BF112)*BC$338</f>
        <v>0</v>
      </c>
      <c r="BG115" s="81">
        <f>(BG111+BG112)*BC$338</f>
        <v>0</v>
      </c>
      <c r="BH115" s="81">
        <f>(BH111+BH112)*BC$338</f>
        <v>0</v>
      </c>
      <c r="BI115" s="81">
        <f>(BI111+BI112)*BC$338</f>
        <v>0</v>
      </c>
      <c r="BJ115" s="81">
        <f>(BJ111+BJ112)*BC$338</f>
        <v>0</v>
      </c>
      <c r="BK115" s="5"/>
      <c r="BL115" s="81">
        <f t="shared" si="196"/>
        <v>0</v>
      </c>
      <c r="BM115" s="48">
        <f>IFERROR((BL115/(BL111+BL112)),0)</f>
        <v>0</v>
      </c>
      <c r="BN115" s="290" t="str">
        <f>IF(BL8&gt;0,BL115/(BL8+BL9),"n/a!")</f>
        <v>n/a!</v>
      </c>
      <c r="CB115" s="47" t="s">
        <v>51</v>
      </c>
      <c r="CC115" s="13"/>
      <c r="CD115" s="81">
        <f>(CD111+CD112)*CC$338</f>
        <v>0</v>
      </c>
      <c r="CE115" s="81">
        <f>(CE111+CE112)*CC$338</f>
        <v>0</v>
      </c>
      <c r="CF115" s="81">
        <f>(CF111+CF112)*CC$338</f>
        <v>0</v>
      </c>
      <c r="CG115" s="81">
        <f>(CG111+CG112)*CC$338</f>
        <v>0</v>
      </c>
      <c r="CH115" s="81">
        <f>(CH111+CH112)*CC$338</f>
        <v>0</v>
      </c>
      <c r="CI115" s="81">
        <f>(CI111+CI112)*CC$338</f>
        <v>0</v>
      </c>
      <c r="CJ115" s="81">
        <f>(CJ111+CJ112)*CC$338</f>
        <v>0</v>
      </c>
      <c r="CK115" s="5"/>
      <c r="CL115" s="81">
        <f t="shared" si="197"/>
        <v>0</v>
      </c>
      <c r="CM115" s="48">
        <f>IFERROR((CL115/(CL111+CL112)),0)</f>
        <v>0</v>
      </c>
      <c r="CN115" s="290" t="str">
        <f>IF(CL8&gt;0,CL115/(CL8+CL9),"n/a!")</f>
        <v>n/a!</v>
      </c>
      <c r="CS115" s="25"/>
      <c r="CT115" s="25"/>
      <c r="CU115" s="25"/>
      <c r="CV115" s="25"/>
      <c r="CX115" s="25"/>
      <c r="CZ115" s="25"/>
      <c r="DA115" s="25"/>
      <c r="DC115" s="310"/>
      <c r="DD115" s="179"/>
      <c r="DE115" s="164"/>
      <c r="DF115" s="179"/>
      <c r="DG115" s="5"/>
    </row>
    <row r="116" spans="2:111" x14ac:dyDescent="0.35">
      <c r="B116" s="82" t="s">
        <v>55</v>
      </c>
      <c r="C116" s="5"/>
      <c r="D116" s="39">
        <f>D113-SUM(D114:D115)</f>
        <v>0</v>
      </c>
      <c r="E116" s="39">
        <f t="shared" ref="E116:J116" si="198">E113-SUM(E114:E115)</f>
        <v>0</v>
      </c>
      <c r="F116" s="39">
        <f t="shared" si="198"/>
        <v>0</v>
      </c>
      <c r="G116" s="39">
        <f t="shared" si="198"/>
        <v>0</v>
      </c>
      <c r="H116" s="39">
        <f t="shared" si="198"/>
        <v>0</v>
      </c>
      <c r="I116" s="39">
        <f t="shared" si="198"/>
        <v>0</v>
      </c>
      <c r="J116" s="39">
        <f t="shared" si="198"/>
        <v>0</v>
      </c>
      <c r="K116" s="5"/>
      <c r="L116" s="39">
        <f t="shared" ref="L116" si="199">L113-SUM(L114:L115)</f>
        <v>0</v>
      </c>
      <c r="M116" s="48">
        <f>IFERROR((L116/L113),0)</f>
        <v>0</v>
      </c>
      <c r="N116" s="291"/>
      <c r="AB116" s="82" t="s">
        <v>55</v>
      </c>
      <c r="AC116" s="5"/>
      <c r="AD116" s="39">
        <f>AD113-SUM(AD114:AD115)</f>
        <v>0</v>
      </c>
      <c r="AE116" s="39">
        <f t="shared" ref="AE116:AJ116" si="200">AE113-SUM(AE114:AE115)</f>
        <v>0</v>
      </c>
      <c r="AF116" s="39">
        <f t="shared" si="200"/>
        <v>0</v>
      </c>
      <c r="AG116" s="39">
        <f t="shared" si="200"/>
        <v>0</v>
      </c>
      <c r="AH116" s="39">
        <f t="shared" si="200"/>
        <v>0</v>
      </c>
      <c r="AI116" s="39">
        <f t="shared" si="200"/>
        <v>0</v>
      </c>
      <c r="AJ116" s="39">
        <f t="shared" si="200"/>
        <v>0</v>
      </c>
      <c r="AK116" s="5"/>
      <c r="AL116" s="39">
        <f t="shared" ref="AL116" si="201">AL113-SUM(AL114:AL115)</f>
        <v>0</v>
      </c>
      <c r="AM116" s="48">
        <f>IFERROR((AL116/AL113),0)</f>
        <v>0</v>
      </c>
      <c r="AN116" s="291"/>
      <c r="BB116" s="82" t="s">
        <v>55</v>
      </c>
      <c r="BC116" s="5"/>
      <c r="BD116" s="39">
        <f>BD113-SUM(BD114:BD115)</f>
        <v>0</v>
      </c>
      <c r="BE116" s="39">
        <f t="shared" ref="BE116:BJ116" si="202">BE113-SUM(BE114:BE115)</f>
        <v>0</v>
      </c>
      <c r="BF116" s="39">
        <f t="shared" si="202"/>
        <v>0</v>
      </c>
      <c r="BG116" s="39">
        <f t="shared" si="202"/>
        <v>0</v>
      </c>
      <c r="BH116" s="39">
        <f t="shared" si="202"/>
        <v>0</v>
      </c>
      <c r="BI116" s="39">
        <f t="shared" si="202"/>
        <v>0</v>
      </c>
      <c r="BJ116" s="39">
        <f t="shared" si="202"/>
        <v>0</v>
      </c>
      <c r="BK116" s="5"/>
      <c r="BL116" s="39">
        <f t="shared" ref="BL116" si="203">BL113-SUM(BL114:BL115)</f>
        <v>0</v>
      </c>
      <c r="BM116" s="48">
        <f>IFERROR((BL116/BL113),0)</f>
        <v>0</v>
      </c>
      <c r="BN116" s="291"/>
      <c r="CB116" s="82" t="s">
        <v>55</v>
      </c>
      <c r="CC116" s="5"/>
      <c r="CD116" s="39">
        <f>CD113-SUM(CD114:CD115)</f>
        <v>0</v>
      </c>
      <c r="CE116" s="39">
        <f t="shared" ref="CE116:CJ116" si="204">CE113-SUM(CE114:CE115)</f>
        <v>0</v>
      </c>
      <c r="CF116" s="39">
        <f t="shared" si="204"/>
        <v>0</v>
      </c>
      <c r="CG116" s="39">
        <f t="shared" si="204"/>
        <v>0</v>
      </c>
      <c r="CH116" s="39">
        <f t="shared" si="204"/>
        <v>0</v>
      </c>
      <c r="CI116" s="39">
        <f t="shared" si="204"/>
        <v>0</v>
      </c>
      <c r="CJ116" s="39">
        <f t="shared" si="204"/>
        <v>0</v>
      </c>
      <c r="CK116" s="5"/>
      <c r="CL116" s="39">
        <f t="shared" ref="CL116" si="205">CL113-SUM(CL114:CL115)</f>
        <v>0</v>
      </c>
      <c r="CM116" s="48">
        <f>IFERROR((CL116/CL113),0)</f>
        <v>0</v>
      </c>
      <c r="CN116" s="291"/>
      <c r="CS116" s="25"/>
      <c r="CT116" s="25"/>
      <c r="CU116" s="25"/>
      <c r="CV116" s="25"/>
      <c r="CX116" s="25"/>
      <c r="CZ116" s="25"/>
      <c r="DA116" s="25"/>
      <c r="DC116" s="310"/>
      <c r="DD116" s="179"/>
      <c r="DE116" s="164"/>
      <c r="DF116" s="179"/>
      <c r="DG116" s="5"/>
    </row>
    <row r="117" spans="2:111" x14ac:dyDescent="0.35">
      <c r="B117" s="47" t="s">
        <v>34</v>
      </c>
      <c r="C117" s="5"/>
      <c r="D117" s="32">
        <f>IFERROR(IF(D245&gt;0,D245,((D90/D97)*D113)),0)</f>
        <v>0</v>
      </c>
      <c r="E117" s="32">
        <f t="shared" ref="E117:J117" si="206">IFERROR(IF(E245&gt;0,E245,((E90/E97)*E113)),0)</f>
        <v>0</v>
      </c>
      <c r="F117" s="32">
        <f t="shared" si="206"/>
        <v>0</v>
      </c>
      <c r="G117" s="32">
        <f t="shared" si="206"/>
        <v>0</v>
      </c>
      <c r="H117" s="32">
        <f t="shared" si="206"/>
        <v>0</v>
      </c>
      <c r="I117" s="32">
        <f t="shared" si="206"/>
        <v>0</v>
      </c>
      <c r="J117" s="32">
        <f t="shared" si="206"/>
        <v>0</v>
      </c>
      <c r="K117" s="5"/>
      <c r="L117" s="38">
        <f t="shared" ref="L117:L118" si="207">SUM(D117:K117)</f>
        <v>0</v>
      </c>
      <c r="M117" s="48">
        <f>IFERROR((L117/L113),0)</f>
        <v>0</v>
      </c>
      <c r="N117" s="290" t="str">
        <f>IF(L8&gt;0,L117/(L8+L9),"n/a")</f>
        <v>n/a</v>
      </c>
      <c r="AB117" s="47" t="s">
        <v>34</v>
      </c>
      <c r="AC117" s="5"/>
      <c r="AD117" s="32">
        <f>IFERROR(IF(AD245&gt;0,AD245,((AD90/AD97)*AD113)),0)</f>
        <v>0</v>
      </c>
      <c r="AE117" s="32">
        <f t="shared" ref="AE117:AJ117" si="208">IFERROR(IF(AE245&gt;0,AE245,((AE90/AE97)*AE113)),0)</f>
        <v>0</v>
      </c>
      <c r="AF117" s="32">
        <f t="shared" si="208"/>
        <v>0</v>
      </c>
      <c r="AG117" s="32">
        <f t="shared" si="208"/>
        <v>0</v>
      </c>
      <c r="AH117" s="32">
        <f t="shared" si="208"/>
        <v>0</v>
      </c>
      <c r="AI117" s="32">
        <f t="shared" si="208"/>
        <v>0</v>
      </c>
      <c r="AJ117" s="32">
        <f t="shared" si="208"/>
        <v>0</v>
      </c>
      <c r="AK117" s="5"/>
      <c r="AL117" s="38">
        <f t="shared" ref="AL117:AL118" si="209">SUM(AD117:AK117)</f>
        <v>0</v>
      </c>
      <c r="AM117" s="48">
        <f>IFERROR((AL117/AL113),0)</f>
        <v>0</v>
      </c>
      <c r="AN117" s="290" t="str">
        <f>IF(AL8&gt;0,AL117/(AL8+AL9),"n/a")</f>
        <v>n/a</v>
      </c>
      <c r="BB117" s="47" t="s">
        <v>34</v>
      </c>
      <c r="BC117" s="5"/>
      <c r="BD117" s="32">
        <f>IFERROR(IF(BD245&gt;0,BD245,((BD90/BD97)*BD113)),0)</f>
        <v>0</v>
      </c>
      <c r="BE117" s="32">
        <f t="shared" ref="BE117:BJ117" si="210">IFERROR(IF(BE245&gt;0,BE245,((BE90/BE97)*BE113)),0)</f>
        <v>0</v>
      </c>
      <c r="BF117" s="32">
        <f t="shared" si="210"/>
        <v>0</v>
      </c>
      <c r="BG117" s="32">
        <f t="shared" si="210"/>
        <v>0</v>
      </c>
      <c r="BH117" s="32">
        <f t="shared" si="210"/>
        <v>0</v>
      </c>
      <c r="BI117" s="32">
        <f t="shared" si="210"/>
        <v>0</v>
      </c>
      <c r="BJ117" s="32">
        <f t="shared" si="210"/>
        <v>0</v>
      </c>
      <c r="BK117" s="5"/>
      <c r="BL117" s="38">
        <f t="shared" ref="BL117:BL118" si="211">SUM(BD117:BK117)</f>
        <v>0</v>
      </c>
      <c r="BM117" s="48">
        <f>IFERROR((BL117/BL113),0)</f>
        <v>0</v>
      </c>
      <c r="BN117" s="290" t="str">
        <f>IF(BL8&gt;0,BL117/(BL8+BL9),"n/a")</f>
        <v>n/a</v>
      </c>
      <c r="CB117" s="47" t="s">
        <v>34</v>
      </c>
      <c r="CC117" s="5"/>
      <c r="CD117" s="32">
        <f>IFERROR(IF(CD245&gt;0,CD245,((CD90/CD97)*CD113)),0)</f>
        <v>0</v>
      </c>
      <c r="CE117" s="32">
        <f t="shared" ref="CE117:CJ117" si="212">IFERROR(IF(CE245&gt;0,CE245,((CE90/CE97)*CE113)),0)</f>
        <v>0</v>
      </c>
      <c r="CF117" s="32">
        <f t="shared" si="212"/>
        <v>0</v>
      </c>
      <c r="CG117" s="32">
        <f t="shared" si="212"/>
        <v>0</v>
      </c>
      <c r="CH117" s="32">
        <f t="shared" si="212"/>
        <v>0</v>
      </c>
      <c r="CI117" s="32">
        <f t="shared" si="212"/>
        <v>0</v>
      </c>
      <c r="CJ117" s="32">
        <f t="shared" si="212"/>
        <v>0</v>
      </c>
      <c r="CK117" s="5"/>
      <c r="CL117" s="38">
        <f t="shared" ref="CL117:CL118" si="213">SUM(CD117:CK117)</f>
        <v>0</v>
      </c>
      <c r="CM117" s="48">
        <f>IFERROR((CL117/CL113),0)</f>
        <v>0</v>
      </c>
      <c r="CN117" s="290" t="str">
        <f>IF(CL8&gt;0,CL117/(CL8+CL9),"n/a")</f>
        <v>n/a</v>
      </c>
      <c r="CS117" s="25"/>
      <c r="CT117" s="25"/>
      <c r="CU117" s="25"/>
      <c r="CV117" s="25"/>
      <c r="CX117" s="25"/>
      <c r="CZ117" s="25"/>
      <c r="DA117" s="25"/>
      <c r="DC117" s="310"/>
      <c r="DD117" s="179"/>
      <c r="DE117" s="164"/>
      <c r="DF117" s="179"/>
      <c r="DG117" s="5"/>
    </row>
    <row r="118" spans="2:111" x14ac:dyDescent="0.35">
      <c r="B118" s="47" t="s">
        <v>45</v>
      </c>
      <c r="C118" s="5"/>
      <c r="D118" s="38">
        <f>D113*$C344</f>
        <v>0</v>
      </c>
      <c r="E118" s="38">
        <f>E113*C344</f>
        <v>0</v>
      </c>
      <c r="F118" s="38">
        <f>F113*C344</f>
        <v>0</v>
      </c>
      <c r="G118" s="38">
        <f>G113*C344</f>
        <v>0</v>
      </c>
      <c r="H118" s="38">
        <f>H113*C344</f>
        <v>0</v>
      </c>
      <c r="I118" s="38">
        <f>I113*C344</f>
        <v>0</v>
      </c>
      <c r="J118" s="38">
        <f>J113*C344</f>
        <v>0</v>
      </c>
      <c r="K118" s="5"/>
      <c r="L118" s="38">
        <f t="shared" si="207"/>
        <v>0</v>
      </c>
      <c r="M118" s="48">
        <f>IFERROR((L118/L113),0)</f>
        <v>0</v>
      </c>
      <c r="N118" s="290" t="str">
        <f>IF(L$8&gt;0,L118/(L$8+L$9),"n/a")</f>
        <v>n/a</v>
      </c>
      <c r="AB118" s="47" t="s">
        <v>45</v>
      </c>
      <c r="AC118" s="5"/>
      <c r="AD118" s="38">
        <f>AD113*$C344</f>
        <v>0</v>
      </c>
      <c r="AE118" s="38">
        <f>AE113*AC344</f>
        <v>0</v>
      </c>
      <c r="AF118" s="38">
        <f>AF113*AC344</f>
        <v>0</v>
      </c>
      <c r="AG118" s="38">
        <f>AG113*AC344</f>
        <v>0</v>
      </c>
      <c r="AH118" s="38">
        <f>AH113*AC344</f>
        <v>0</v>
      </c>
      <c r="AI118" s="38">
        <f>AI113*AC344</f>
        <v>0</v>
      </c>
      <c r="AJ118" s="38">
        <f>AJ113*AC344</f>
        <v>0</v>
      </c>
      <c r="AK118" s="5"/>
      <c r="AL118" s="38">
        <f t="shared" si="209"/>
        <v>0</v>
      </c>
      <c r="AM118" s="48">
        <f>IFERROR((AL118/AL113),0)</f>
        <v>0</v>
      </c>
      <c r="AN118" s="290" t="str">
        <f>IF(AL$8&gt;0,AL118/(AL$8+AL$9),"n/a")</f>
        <v>n/a</v>
      </c>
      <c r="BB118" s="47" t="s">
        <v>45</v>
      </c>
      <c r="BC118" s="5"/>
      <c r="BD118" s="38">
        <f>BD113*$C344</f>
        <v>0</v>
      </c>
      <c r="BE118" s="38">
        <f>BE113*BC344</f>
        <v>0</v>
      </c>
      <c r="BF118" s="38">
        <f>BF113*BC344</f>
        <v>0</v>
      </c>
      <c r="BG118" s="38">
        <f>BG113*BC344</f>
        <v>0</v>
      </c>
      <c r="BH118" s="38">
        <f>BH113*BC344</f>
        <v>0</v>
      </c>
      <c r="BI118" s="38">
        <f>BI113*BC344</f>
        <v>0</v>
      </c>
      <c r="BJ118" s="38">
        <f>BJ113*BC344</f>
        <v>0</v>
      </c>
      <c r="BK118" s="5"/>
      <c r="BL118" s="38">
        <f t="shared" si="211"/>
        <v>0</v>
      </c>
      <c r="BM118" s="48">
        <f>IFERROR((BL118/BL113),0)</f>
        <v>0</v>
      </c>
      <c r="BN118" s="290" t="str">
        <f>IF(BL$8&gt;0,BL118/(BL$8+BL$9),"n/a")</f>
        <v>n/a</v>
      </c>
      <c r="CB118" s="47" t="s">
        <v>45</v>
      </c>
      <c r="CC118" s="5"/>
      <c r="CD118" s="38">
        <f>CD113*$C344</f>
        <v>0</v>
      </c>
      <c r="CE118" s="38">
        <f>CE113*CC344</f>
        <v>0</v>
      </c>
      <c r="CF118" s="38">
        <f>CF113*CC344</f>
        <v>0</v>
      </c>
      <c r="CG118" s="38">
        <f>CG113*CC344</f>
        <v>0</v>
      </c>
      <c r="CH118" s="38">
        <f>CH113*CC344</f>
        <v>0</v>
      </c>
      <c r="CI118" s="38">
        <f>CI113*CC344</f>
        <v>0</v>
      </c>
      <c r="CJ118" s="38">
        <f>CJ113*CC344</f>
        <v>0</v>
      </c>
      <c r="CK118" s="5"/>
      <c r="CL118" s="38">
        <f t="shared" si="213"/>
        <v>0</v>
      </c>
      <c r="CM118" s="48">
        <f>IFERROR((CL118/CL113),0)</f>
        <v>0</v>
      </c>
      <c r="CN118" s="290" t="str">
        <f>IF(CL$8&gt;0,CL118/(CL$8+CL$9),"n/a")</f>
        <v>n/a</v>
      </c>
      <c r="CS118" s="25"/>
      <c r="CT118" s="25"/>
      <c r="CU118" s="25"/>
      <c r="CV118" s="25"/>
      <c r="CX118" s="25"/>
      <c r="CZ118" s="25"/>
      <c r="DA118" s="25"/>
      <c r="DC118" s="310"/>
      <c r="DD118" s="179"/>
      <c r="DE118" s="164"/>
      <c r="DF118" s="179"/>
      <c r="DG118" s="5"/>
    </row>
    <row r="119" spans="2:111" x14ac:dyDescent="0.35">
      <c r="B119" s="88" t="s">
        <v>334</v>
      </c>
      <c r="C119" s="5"/>
      <c r="D119" s="84">
        <f>D116-D117-D118</f>
        <v>0</v>
      </c>
      <c r="E119" s="84">
        <f t="shared" ref="E119:J119" si="214">E110-E114-E117-E118</f>
        <v>0</v>
      </c>
      <c r="F119" s="84">
        <f t="shared" si="214"/>
        <v>0</v>
      </c>
      <c r="G119" s="84">
        <f t="shared" si="214"/>
        <v>0</v>
      </c>
      <c r="H119" s="84">
        <f t="shared" si="214"/>
        <v>0</v>
      </c>
      <c r="I119" s="84">
        <f t="shared" si="214"/>
        <v>0</v>
      </c>
      <c r="J119" s="84">
        <f t="shared" si="214"/>
        <v>0</v>
      </c>
      <c r="K119" s="5"/>
      <c r="L119" s="84">
        <f>L116-L117-L118</f>
        <v>0</v>
      </c>
      <c r="M119" s="48">
        <f>IFERROR((L119/L113),0)</f>
        <v>0</v>
      </c>
      <c r="N119" s="290" t="str">
        <f>IF(L$8&gt;0,L119/(L$8+L$9),"n/a")</f>
        <v>n/a</v>
      </c>
      <c r="AB119" s="88" t="s">
        <v>335</v>
      </c>
      <c r="AC119" s="5"/>
      <c r="AD119" s="84">
        <f>AD116-AD117-AD118</f>
        <v>0</v>
      </c>
      <c r="AE119" s="84">
        <f t="shared" ref="AE119:AJ119" si="215">AE110-AE114-AE117-AE118</f>
        <v>0</v>
      </c>
      <c r="AF119" s="84">
        <f t="shared" si="215"/>
        <v>0</v>
      </c>
      <c r="AG119" s="84">
        <f t="shared" si="215"/>
        <v>0</v>
      </c>
      <c r="AH119" s="84">
        <f t="shared" si="215"/>
        <v>0</v>
      </c>
      <c r="AI119" s="84">
        <f t="shared" si="215"/>
        <v>0</v>
      </c>
      <c r="AJ119" s="84">
        <f t="shared" si="215"/>
        <v>0</v>
      </c>
      <c r="AK119" s="5"/>
      <c r="AL119" s="84">
        <f>AL116-AL117-AL118</f>
        <v>0</v>
      </c>
      <c r="AM119" s="48">
        <f>IFERROR((AL119/AL113),0)</f>
        <v>0</v>
      </c>
      <c r="AN119" s="290" t="str">
        <f>IF(AL$8&gt;0,AL119/(AL$8+AL$9),"n/a")</f>
        <v>n/a</v>
      </c>
      <c r="BB119" s="88" t="s">
        <v>336</v>
      </c>
      <c r="BC119" s="5"/>
      <c r="BD119" s="84">
        <f>BD116-BD117-BD118</f>
        <v>0</v>
      </c>
      <c r="BE119" s="84">
        <f t="shared" ref="BE119:BJ119" si="216">BE110-BE114-BE117-BE118</f>
        <v>0</v>
      </c>
      <c r="BF119" s="84">
        <f t="shared" si="216"/>
        <v>0</v>
      </c>
      <c r="BG119" s="84">
        <f t="shared" si="216"/>
        <v>0</v>
      </c>
      <c r="BH119" s="84">
        <f t="shared" si="216"/>
        <v>0</v>
      </c>
      <c r="BI119" s="84">
        <f t="shared" si="216"/>
        <v>0</v>
      </c>
      <c r="BJ119" s="84">
        <f t="shared" si="216"/>
        <v>0</v>
      </c>
      <c r="BK119" s="5"/>
      <c r="BL119" s="84">
        <f>BL116-BL117-BL118</f>
        <v>0</v>
      </c>
      <c r="BM119" s="48">
        <f>IFERROR((BL119/BL113),0)</f>
        <v>0</v>
      </c>
      <c r="BN119" s="290" t="str">
        <f>IF(BL$8&gt;0,BL119/(BL$8+BL$9),"n/a")</f>
        <v>n/a</v>
      </c>
      <c r="CB119" s="88" t="s">
        <v>337</v>
      </c>
      <c r="CC119" s="5"/>
      <c r="CD119" s="84">
        <f>CD116-CD117-CD118</f>
        <v>0</v>
      </c>
      <c r="CE119" s="84">
        <f t="shared" ref="CE119:CJ119" si="217">CE110-CE114-CE117-CE118</f>
        <v>0</v>
      </c>
      <c r="CF119" s="84">
        <f t="shared" si="217"/>
        <v>0</v>
      </c>
      <c r="CG119" s="84">
        <f t="shared" si="217"/>
        <v>0</v>
      </c>
      <c r="CH119" s="84">
        <f t="shared" si="217"/>
        <v>0</v>
      </c>
      <c r="CI119" s="84">
        <f t="shared" si="217"/>
        <v>0</v>
      </c>
      <c r="CJ119" s="84">
        <f t="shared" si="217"/>
        <v>0</v>
      </c>
      <c r="CK119" s="5"/>
      <c r="CL119" s="84">
        <f>CL116-CL117-CL118</f>
        <v>0</v>
      </c>
      <c r="CM119" s="48">
        <f>IFERROR((CL119/CL113),0)</f>
        <v>0</v>
      </c>
      <c r="CN119" s="290" t="str">
        <f>IF(CL$8&gt;0,CL119/(CL$8+CL$9),"n/a")</f>
        <v>n/a</v>
      </c>
      <c r="CS119" s="25"/>
      <c r="CT119" s="25"/>
      <c r="CU119" s="25"/>
      <c r="CV119" s="25"/>
      <c r="CX119" s="25"/>
      <c r="CZ119" s="25"/>
      <c r="DA119" s="25"/>
      <c r="DC119" s="310"/>
      <c r="DD119" s="179"/>
      <c r="DE119" s="164"/>
      <c r="DF119" s="179"/>
      <c r="DG119" s="5"/>
    </row>
    <row r="120" spans="2:111" x14ac:dyDescent="0.35">
      <c r="B120" s="47"/>
      <c r="C120" s="5"/>
      <c r="D120" s="38"/>
      <c r="E120" s="38"/>
      <c r="F120" s="38"/>
      <c r="G120" s="38"/>
      <c r="H120" s="38"/>
      <c r="I120" s="38"/>
      <c r="J120" s="38"/>
      <c r="K120" s="5"/>
      <c r="L120" s="5"/>
      <c r="M120" s="46"/>
      <c r="N120" s="292"/>
      <c r="AB120" s="47"/>
      <c r="AC120" s="5"/>
      <c r="AD120" s="38"/>
      <c r="AE120" s="38"/>
      <c r="AF120" s="38"/>
      <c r="AG120" s="38"/>
      <c r="AH120" s="38"/>
      <c r="AI120" s="38"/>
      <c r="AJ120" s="38"/>
      <c r="AK120" s="5"/>
      <c r="AL120" s="5"/>
      <c r="AM120" s="46"/>
      <c r="AN120" s="292"/>
      <c r="BB120" s="47"/>
      <c r="BC120" s="5"/>
      <c r="BD120" s="38"/>
      <c r="BE120" s="38"/>
      <c r="BF120" s="38"/>
      <c r="BG120" s="38"/>
      <c r="BH120" s="38"/>
      <c r="BI120" s="38"/>
      <c r="BJ120" s="38"/>
      <c r="BK120" s="5"/>
      <c r="BL120" s="5"/>
      <c r="BM120" s="46"/>
      <c r="BN120" s="292"/>
      <c r="CB120" s="47"/>
      <c r="CC120" s="5"/>
      <c r="CD120" s="38"/>
      <c r="CE120" s="38"/>
      <c r="CF120" s="38"/>
      <c r="CG120" s="38"/>
      <c r="CH120" s="38"/>
      <c r="CI120" s="38"/>
      <c r="CJ120" s="38"/>
      <c r="CK120" s="5"/>
      <c r="CL120" s="5"/>
      <c r="CM120" s="46"/>
      <c r="CN120" s="292"/>
      <c r="CS120" s="25"/>
      <c r="CT120" s="25"/>
      <c r="CU120" s="25"/>
      <c r="CV120" s="25"/>
      <c r="CX120" s="25"/>
      <c r="CZ120" s="25"/>
      <c r="DA120" s="25"/>
      <c r="DC120" s="310"/>
      <c r="DD120" s="179"/>
      <c r="DE120" s="164"/>
      <c r="DF120" s="179"/>
      <c r="DG120" s="5"/>
    </row>
    <row r="121" spans="2:111" x14ac:dyDescent="0.35">
      <c r="B121" s="229" t="s">
        <v>57</v>
      </c>
      <c r="C121" s="5"/>
      <c r="D121" s="29" t="s">
        <v>18</v>
      </c>
      <c r="E121" s="29" t="s">
        <v>19</v>
      </c>
      <c r="F121" s="29" t="s">
        <v>20</v>
      </c>
      <c r="G121" s="29" t="s">
        <v>21</v>
      </c>
      <c r="H121" s="29" t="s">
        <v>22</v>
      </c>
      <c r="I121" s="29" t="s">
        <v>23</v>
      </c>
      <c r="J121" s="29" t="s">
        <v>24</v>
      </c>
      <c r="K121" s="5"/>
      <c r="L121" s="40" t="s">
        <v>1</v>
      </c>
      <c r="M121" s="46"/>
      <c r="N121" s="292"/>
      <c r="AB121" s="229" t="s">
        <v>57</v>
      </c>
      <c r="AC121" s="5"/>
      <c r="AD121" s="29" t="s">
        <v>18</v>
      </c>
      <c r="AE121" s="29" t="s">
        <v>19</v>
      </c>
      <c r="AF121" s="29" t="s">
        <v>20</v>
      </c>
      <c r="AG121" s="29" t="s">
        <v>21</v>
      </c>
      <c r="AH121" s="29" t="s">
        <v>22</v>
      </c>
      <c r="AI121" s="29" t="s">
        <v>23</v>
      </c>
      <c r="AJ121" s="29" t="s">
        <v>24</v>
      </c>
      <c r="AK121" s="5"/>
      <c r="AL121" s="40" t="s">
        <v>1</v>
      </c>
      <c r="AM121" s="46"/>
      <c r="AN121" s="292"/>
      <c r="BB121" s="229" t="s">
        <v>57</v>
      </c>
      <c r="BC121" s="5"/>
      <c r="BD121" s="29" t="s">
        <v>18</v>
      </c>
      <c r="BE121" s="29" t="s">
        <v>19</v>
      </c>
      <c r="BF121" s="29" t="s">
        <v>20</v>
      </c>
      <c r="BG121" s="29" t="s">
        <v>21</v>
      </c>
      <c r="BH121" s="29" t="s">
        <v>22</v>
      </c>
      <c r="BI121" s="29" t="s">
        <v>23</v>
      </c>
      <c r="BJ121" s="29" t="s">
        <v>24</v>
      </c>
      <c r="BK121" s="5"/>
      <c r="BL121" s="40" t="s">
        <v>1</v>
      </c>
      <c r="BM121" s="46"/>
      <c r="BN121" s="292"/>
      <c r="CB121" s="229" t="s">
        <v>57</v>
      </c>
      <c r="CC121" s="5"/>
      <c r="CD121" s="29" t="s">
        <v>18</v>
      </c>
      <c r="CE121" s="29" t="s">
        <v>19</v>
      </c>
      <c r="CF121" s="29" t="s">
        <v>20</v>
      </c>
      <c r="CG121" s="29" t="s">
        <v>21</v>
      </c>
      <c r="CH121" s="29" t="s">
        <v>22</v>
      </c>
      <c r="CI121" s="29" t="s">
        <v>23</v>
      </c>
      <c r="CJ121" s="29" t="s">
        <v>24</v>
      </c>
      <c r="CK121" s="5"/>
      <c r="CL121" s="40" t="s">
        <v>1</v>
      </c>
      <c r="CM121" s="46"/>
      <c r="CN121" s="292"/>
      <c r="CS121" s="25"/>
      <c r="CT121" s="25"/>
      <c r="CU121" s="25"/>
      <c r="CV121" s="25"/>
      <c r="CX121" s="25"/>
      <c r="CZ121" s="25"/>
      <c r="DA121" s="25"/>
      <c r="DC121" s="310"/>
      <c r="DD121" s="179"/>
      <c r="DE121" s="164"/>
      <c r="DF121" s="179"/>
      <c r="DG121" s="5"/>
    </row>
    <row r="122" spans="2:111" x14ac:dyDescent="0.35">
      <c r="B122" s="47" t="str">
        <f>B110</f>
        <v>Revenues - food</v>
      </c>
      <c r="C122" s="5"/>
      <c r="D122" s="38">
        <f t="shared" ref="D122:J122" si="218">IF(D28&gt;0,D28,D10*D18)</f>
        <v>0</v>
      </c>
      <c r="E122" s="38">
        <f t="shared" si="218"/>
        <v>0</v>
      </c>
      <c r="F122" s="38">
        <f t="shared" si="218"/>
        <v>0</v>
      </c>
      <c r="G122" s="38">
        <f t="shared" si="218"/>
        <v>0</v>
      </c>
      <c r="H122" s="38">
        <f t="shared" si="218"/>
        <v>0</v>
      </c>
      <c r="I122" s="38">
        <f t="shared" si="218"/>
        <v>0</v>
      </c>
      <c r="J122" s="38">
        <f t="shared" si="218"/>
        <v>0</v>
      </c>
      <c r="K122" s="5"/>
      <c r="L122" s="38">
        <f>SUM(D122:K122)</f>
        <v>0</v>
      </c>
      <c r="M122" s="46"/>
      <c r="N122" s="290" t="str">
        <f>IF(L10&gt;0,L122/L10,"n/a")</f>
        <v>n/a</v>
      </c>
      <c r="AB122" s="47" t="str">
        <f>AB110</f>
        <v>Revenues - food</v>
      </c>
      <c r="AC122" s="5"/>
      <c r="AD122" s="38">
        <f t="shared" ref="AD122:AJ122" si="219">IF(AD28&gt;0,AD28,AD10*AD18)</f>
        <v>0</v>
      </c>
      <c r="AE122" s="38">
        <f t="shared" si="219"/>
        <v>0</v>
      </c>
      <c r="AF122" s="38">
        <f t="shared" si="219"/>
        <v>0</v>
      </c>
      <c r="AG122" s="38">
        <f t="shared" si="219"/>
        <v>0</v>
      </c>
      <c r="AH122" s="38">
        <f t="shared" si="219"/>
        <v>0</v>
      </c>
      <c r="AI122" s="38">
        <f t="shared" si="219"/>
        <v>0</v>
      </c>
      <c r="AJ122" s="38">
        <f t="shared" si="219"/>
        <v>0</v>
      </c>
      <c r="AK122" s="5"/>
      <c r="AL122" s="38">
        <f>SUM(AD122:AK122)</f>
        <v>0</v>
      </c>
      <c r="AM122" s="46"/>
      <c r="AN122" s="290">
        <f>IF(AL10&gt;0,AL122/AL10,"n/a")</f>
        <v>0</v>
      </c>
      <c r="BB122" s="47" t="str">
        <f>BB110</f>
        <v>Revenues - food</v>
      </c>
      <c r="BC122" s="5"/>
      <c r="BD122" s="38">
        <f t="shared" ref="BD122:BJ122" si="220">IF(BD28&gt;0,BD28,BD10*BD18)</f>
        <v>0</v>
      </c>
      <c r="BE122" s="38">
        <f t="shared" si="220"/>
        <v>0</v>
      </c>
      <c r="BF122" s="38">
        <f t="shared" si="220"/>
        <v>0</v>
      </c>
      <c r="BG122" s="38">
        <f t="shared" si="220"/>
        <v>0</v>
      </c>
      <c r="BH122" s="38">
        <f t="shared" si="220"/>
        <v>0</v>
      </c>
      <c r="BI122" s="38">
        <f t="shared" si="220"/>
        <v>0</v>
      </c>
      <c r="BJ122" s="38">
        <f t="shared" si="220"/>
        <v>0</v>
      </c>
      <c r="BK122" s="5"/>
      <c r="BL122" s="38">
        <f>SUM(BD122:BK122)</f>
        <v>0</v>
      </c>
      <c r="BM122" s="46"/>
      <c r="BN122" s="290" t="str">
        <f>IF(BL10&gt;0,BL122/BL10,"n/a")</f>
        <v>n/a</v>
      </c>
      <c r="CB122" s="47" t="str">
        <f>CB110</f>
        <v>Revenues - food</v>
      </c>
      <c r="CC122" s="5"/>
      <c r="CD122" s="38">
        <f t="shared" ref="CD122:CJ122" si="221">IF(CD28&gt;0,CD28,CD10*CD18)</f>
        <v>0</v>
      </c>
      <c r="CE122" s="38">
        <f t="shared" si="221"/>
        <v>0</v>
      </c>
      <c r="CF122" s="38">
        <f t="shared" si="221"/>
        <v>0</v>
      </c>
      <c r="CG122" s="38">
        <f t="shared" si="221"/>
        <v>0</v>
      </c>
      <c r="CH122" s="38">
        <f t="shared" si="221"/>
        <v>0</v>
      </c>
      <c r="CI122" s="38">
        <f t="shared" si="221"/>
        <v>0</v>
      </c>
      <c r="CJ122" s="38">
        <f t="shared" si="221"/>
        <v>0</v>
      </c>
      <c r="CK122" s="5"/>
      <c r="CL122" s="38">
        <f>SUM(CD122:CK122)</f>
        <v>0</v>
      </c>
      <c r="CM122" s="46"/>
      <c r="CN122" s="290" t="str">
        <f>IF(CL10&gt;0,CL122/CL10,"n/a")</f>
        <v>n/a</v>
      </c>
      <c r="CS122" s="25"/>
      <c r="CT122" s="25"/>
      <c r="CU122" s="25"/>
      <c r="CV122" s="25"/>
      <c r="CX122" s="25"/>
      <c r="CZ122" s="25"/>
      <c r="DA122" s="25"/>
      <c r="DC122" s="310"/>
      <c r="DD122" s="179"/>
      <c r="DE122" s="164"/>
      <c r="DF122" s="179"/>
      <c r="DG122" s="5"/>
    </row>
    <row r="123" spans="2:111" x14ac:dyDescent="0.35">
      <c r="B123" s="47" t="s">
        <v>54</v>
      </c>
      <c r="C123" s="5"/>
      <c r="D123" s="85">
        <f t="shared" ref="D123:J123" si="222">IF(D29&gt;0,D29,D10*D19)+IF(D30&gt;0,D30,D11*D20)</f>
        <v>0</v>
      </c>
      <c r="E123" s="85">
        <f t="shared" si="222"/>
        <v>0</v>
      </c>
      <c r="F123" s="85">
        <f t="shared" si="222"/>
        <v>0</v>
      </c>
      <c r="G123" s="85">
        <f t="shared" si="222"/>
        <v>0</v>
      </c>
      <c r="H123" s="85">
        <f t="shared" si="222"/>
        <v>0</v>
      </c>
      <c r="I123" s="85">
        <f t="shared" si="222"/>
        <v>0</v>
      </c>
      <c r="J123" s="85">
        <f t="shared" si="222"/>
        <v>0</v>
      </c>
      <c r="K123" s="5"/>
      <c r="L123" s="81">
        <f>SUM(D123:K123)</f>
        <v>0</v>
      </c>
      <c r="M123" s="46"/>
      <c r="N123" s="293" t="str">
        <f>IF(L10&gt;0,L123/(L10+L11),"n/a")</f>
        <v>n/a</v>
      </c>
      <c r="AB123" s="47" t="s">
        <v>54</v>
      </c>
      <c r="AC123" s="5"/>
      <c r="AD123" s="85">
        <f t="shared" ref="AD123:AJ123" si="223">IF(AD29&gt;0,AD29,AD10*AD19)+IF(AD30&gt;0,AD30,AD11*AD20)</f>
        <v>0</v>
      </c>
      <c r="AE123" s="85">
        <f t="shared" si="223"/>
        <v>0</v>
      </c>
      <c r="AF123" s="85">
        <f t="shared" si="223"/>
        <v>0</v>
      </c>
      <c r="AG123" s="85">
        <f t="shared" si="223"/>
        <v>0</v>
      </c>
      <c r="AH123" s="85">
        <f t="shared" si="223"/>
        <v>0</v>
      </c>
      <c r="AI123" s="85">
        <f t="shared" si="223"/>
        <v>0</v>
      </c>
      <c r="AJ123" s="85">
        <f t="shared" si="223"/>
        <v>0</v>
      </c>
      <c r="AK123" s="5"/>
      <c r="AL123" s="81">
        <f>SUM(AD123:AK123)</f>
        <v>0</v>
      </c>
      <c r="AM123" s="46"/>
      <c r="AN123" s="293">
        <f>IF(AL10&gt;0,AL123/(AL10+AL11),"n/a")</f>
        <v>0</v>
      </c>
      <c r="BB123" s="47" t="s">
        <v>54</v>
      </c>
      <c r="BC123" s="5"/>
      <c r="BD123" s="85">
        <f t="shared" ref="BD123:BJ123" si="224">IF(BD29&gt;0,BD29,BD10*BD19)+IF(BD30&gt;0,BD30,BD11*BD20)</f>
        <v>0</v>
      </c>
      <c r="BE123" s="85">
        <f t="shared" si="224"/>
        <v>0</v>
      </c>
      <c r="BF123" s="85">
        <f t="shared" si="224"/>
        <v>0</v>
      </c>
      <c r="BG123" s="85">
        <f t="shared" si="224"/>
        <v>0</v>
      </c>
      <c r="BH123" s="85">
        <f t="shared" si="224"/>
        <v>0</v>
      </c>
      <c r="BI123" s="85">
        <f t="shared" si="224"/>
        <v>0</v>
      </c>
      <c r="BJ123" s="85">
        <f t="shared" si="224"/>
        <v>0</v>
      </c>
      <c r="BK123" s="5"/>
      <c r="BL123" s="81">
        <f>SUM(BD123:BK123)</f>
        <v>0</v>
      </c>
      <c r="BM123" s="46"/>
      <c r="BN123" s="293" t="str">
        <f>IF(BL10&gt;0,BL123/(BL10+BL11),"n/a")</f>
        <v>n/a</v>
      </c>
      <c r="CB123" s="47" t="s">
        <v>54</v>
      </c>
      <c r="CC123" s="5"/>
      <c r="CD123" s="85">
        <f t="shared" ref="CD123:CJ123" si="225">IF(CD29&gt;0,CD29,CD10*CD19)+IF(CD30&gt;0,CD30,CD11*CD20)</f>
        <v>0</v>
      </c>
      <c r="CE123" s="85">
        <f t="shared" si="225"/>
        <v>0</v>
      </c>
      <c r="CF123" s="85">
        <f t="shared" si="225"/>
        <v>0</v>
      </c>
      <c r="CG123" s="85">
        <f t="shared" si="225"/>
        <v>0</v>
      </c>
      <c r="CH123" s="85">
        <f t="shared" si="225"/>
        <v>0</v>
      </c>
      <c r="CI123" s="85">
        <f t="shared" si="225"/>
        <v>0</v>
      </c>
      <c r="CJ123" s="85">
        <f t="shared" si="225"/>
        <v>0</v>
      </c>
      <c r="CK123" s="5"/>
      <c r="CL123" s="81">
        <f>SUM(CD123:CK123)</f>
        <v>0</v>
      </c>
      <c r="CM123" s="46"/>
      <c r="CN123" s="293" t="str">
        <f>IF(CL10&gt;0,CL123/(CL10+CL11),"n/a")</f>
        <v>n/a</v>
      </c>
      <c r="CS123" s="25"/>
      <c r="CT123" s="25"/>
      <c r="CU123" s="25"/>
      <c r="CV123" s="25"/>
      <c r="CX123" s="25"/>
      <c r="CZ123" s="25"/>
      <c r="DA123" s="25"/>
      <c r="DC123" s="310"/>
      <c r="DD123" s="179"/>
      <c r="DE123" s="164"/>
      <c r="DF123" s="179"/>
      <c r="DG123" s="5"/>
    </row>
    <row r="124" spans="2:111" x14ac:dyDescent="0.35">
      <c r="B124" s="82" t="s">
        <v>48</v>
      </c>
      <c r="C124" s="5"/>
      <c r="D124" s="39">
        <f>SUM(D122:D123)</f>
        <v>0</v>
      </c>
      <c r="E124" s="39">
        <f t="shared" ref="E124:J124" si="226">SUM(E122:E123)</f>
        <v>0</v>
      </c>
      <c r="F124" s="39">
        <f t="shared" si="226"/>
        <v>0</v>
      </c>
      <c r="G124" s="39">
        <f t="shared" si="226"/>
        <v>0</v>
      </c>
      <c r="H124" s="39">
        <f t="shared" si="226"/>
        <v>0</v>
      </c>
      <c r="I124" s="39">
        <f t="shared" si="226"/>
        <v>0</v>
      </c>
      <c r="J124" s="39">
        <f t="shared" si="226"/>
        <v>0</v>
      </c>
      <c r="K124" s="5"/>
      <c r="L124" s="39">
        <f t="shared" ref="L124" si="227">SUM(L122:L123)</f>
        <v>0</v>
      </c>
      <c r="M124" s="46"/>
      <c r="N124" s="290" t="str">
        <f>IF(L$10&gt;0,L124/(L$10+L$11),"n/a")</f>
        <v>n/a</v>
      </c>
      <c r="AB124" s="82" t="s">
        <v>48</v>
      </c>
      <c r="AC124" s="5"/>
      <c r="AD124" s="39">
        <f>SUM(AD122:AD123)</f>
        <v>0</v>
      </c>
      <c r="AE124" s="39">
        <f t="shared" ref="AE124:AJ124" si="228">SUM(AE122:AE123)</f>
        <v>0</v>
      </c>
      <c r="AF124" s="39">
        <f t="shared" si="228"/>
        <v>0</v>
      </c>
      <c r="AG124" s="39">
        <f t="shared" si="228"/>
        <v>0</v>
      </c>
      <c r="AH124" s="39">
        <f t="shared" si="228"/>
        <v>0</v>
      </c>
      <c r="AI124" s="39">
        <f t="shared" si="228"/>
        <v>0</v>
      </c>
      <c r="AJ124" s="39">
        <f t="shared" si="228"/>
        <v>0</v>
      </c>
      <c r="AK124" s="5"/>
      <c r="AL124" s="39">
        <f t="shared" ref="AL124" si="229">SUM(AL122:AL123)</f>
        <v>0</v>
      </c>
      <c r="AM124" s="46"/>
      <c r="AN124" s="290">
        <f>IF(AL$10&gt;0,AL124/(AL$10+AL$11),"n/a")</f>
        <v>0</v>
      </c>
      <c r="BB124" s="82" t="s">
        <v>48</v>
      </c>
      <c r="BC124" s="5"/>
      <c r="BD124" s="39">
        <f>SUM(BD122:BD123)</f>
        <v>0</v>
      </c>
      <c r="BE124" s="39">
        <f t="shared" ref="BE124:BJ124" si="230">SUM(BE122:BE123)</f>
        <v>0</v>
      </c>
      <c r="BF124" s="39">
        <f t="shared" si="230"/>
        <v>0</v>
      </c>
      <c r="BG124" s="39">
        <f t="shared" si="230"/>
        <v>0</v>
      </c>
      <c r="BH124" s="39">
        <f t="shared" si="230"/>
        <v>0</v>
      </c>
      <c r="BI124" s="39">
        <f t="shared" si="230"/>
        <v>0</v>
      </c>
      <c r="BJ124" s="39">
        <f t="shared" si="230"/>
        <v>0</v>
      </c>
      <c r="BK124" s="5"/>
      <c r="BL124" s="39">
        <f t="shared" ref="BL124" si="231">SUM(BL122:BL123)</f>
        <v>0</v>
      </c>
      <c r="BM124" s="46"/>
      <c r="BN124" s="290" t="str">
        <f>IF(BL$10&gt;0,BL124/(BL$10+BL$11),"n/a")</f>
        <v>n/a</v>
      </c>
      <c r="CB124" s="82" t="s">
        <v>48</v>
      </c>
      <c r="CC124" s="5"/>
      <c r="CD124" s="39">
        <f>SUM(CD122:CD123)</f>
        <v>0</v>
      </c>
      <c r="CE124" s="39">
        <f t="shared" ref="CE124:CJ124" si="232">SUM(CE122:CE123)</f>
        <v>0</v>
      </c>
      <c r="CF124" s="39">
        <f t="shared" si="232"/>
        <v>0</v>
      </c>
      <c r="CG124" s="39">
        <f t="shared" si="232"/>
        <v>0</v>
      </c>
      <c r="CH124" s="39">
        <f t="shared" si="232"/>
        <v>0</v>
      </c>
      <c r="CI124" s="39">
        <f t="shared" si="232"/>
        <v>0</v>
      </c>
      <c r="CJ124" s="39">
        <f t="shared" si="232"/>
        <v>0</v>
      </c>
      <c r="CK124" s="5"/>
      <c r="CL124" s="39">
        <f t="shared" ref="CL124" si="233">SUM(CL122:CL123)</f>
        <v>0</v>
      </c>
      <c r="CM124" s="46"/>
      <c r="CN124" s="290" t="str">
        <f>IF(CL$10&gt;0,CL124/(CL$10+CL$11),"n/a")</f>
        <v>n/a</v>
      </c>
      <c r="CS124" s="25"/>
      <c r="CT124" s="25"/>
      <c r="CU124" s="25"/>
      <c r="CV124" s="25"/>
      <c r="CX124" s="25"/>
      <c r="CZ124" s="25"/>
      <c r="DA124" s="25"/>
      <c r="DC124" s="310"/>
      <c r="DD124" s="179"/>
      <c r="DE124" s="164"/>
      <c r="DF124" s="179"/>
      <c r="DG124" s="5"/>
    </row>
    <row r="125" spans="2:111" x14ac:dyDescent="0.35">
      <c r="B125" s="47" t="str">
        <f>B114</f>
        <v>Food cost of sales</v>
      </c>
      <c r="C125" s="13"/>
      <c r="D125" s="38">
        <f>D122*C352</f>
        <v>0</v>
      </c>
      <c r="E125" s="38">
        <f>E122*C352</f>
        <v>0</v>
      </c>
      <c r="F125" s="38">
        <f>F122*C352</f>
        <v>0</v>
      </c>
      <c r="G125" s="38">
        <f>G122*C352</f>
        <v>0</v>
      </c>
      <c r="H125" s="38">
        <f>H122*C352</f>
        <v>0</v>
      </c>
      <c r="I125" s="38">
        <f>I122*C352</f>
        <v>0</v>
      </c>
      <c r="J125" s="38">
        <f>J122*C352</f>
        <v>0</v>
      </c>
      <c r="K125" s="5"/>
      <c r="L125" s="38">
        <f>SUM(D125:K125)</f>
        <v>0</v>
      </c>
      <c r="M125" s="48">
        <f>IFERROR((L125/L122),0)</f>
        <v>0</v>
      </c>
      <c r="N125" s="290" t="str">
        <f>IF(L$10&gt;0,L125/(L$10+L$11),"n/a")</f>
        <v>n/a</v>
      </c>
      <c r="AB125" s="47" t="str">
        <f>AB114</f>
        <v>Food cost of sales</v>
      </c>
      <c r="AC125" s="13"/>
      <c r="AD125" s="38">
        <f>AD122*AC352</f>
        <v>0</v>
      </c>
      <c r="AE125" s="38">
        <f>AE122*AC352</f>
        <v>0</v>
      </c>
      <c r="AF125" s="38">
        <f>AF122*AC352</f>
        <v>0</v>
      </c>
      <c r="AG125" s="38">
        <f>AG122*AC352</f>
        <v>0</v>
      </c>
      <c r="AH125" s="38">
        <f>AH122*AC352</f>
        <v>0</v>
      </c>
      <c r="AI125" s="38">
        <f>AI122*AC352</f>
        <v>0</v>
      </c>
      <c r="AJ125" s="38">
        <f>AJ122*AC352</f>
        <v>0</v>
      </c>
      <c r="AK125" s="5"/>
      <c r="AL125" s="38">
        <f>SUM(AD125:AK125)</f>
        <v>0</v>
      </c>
      <c r="AM125" s="48">
        <f>IFERROR((AL125/AL122),0)</f>
        <v>0</v>
      </c>
      <c r="AN125" s="290">
        <f>IF(AL$10&gt;0,AL125/(AL$10+AL$11),"n/a")</f>
        <v>0</v>
      </c>
      <c r="BB125" s="47" t="str">
        <f>BB114</f>
        <v>Food cost of sales</v>
      </c>
      <c r="BC125" s="13"/>
      <c r="BD125" s="38">
        <f>BD122*BC352</f>
        <v>0</v>
      </c>
      <c r="BE125" s="38">
        <f>BE122*BC352</f>
        <v>0</v>
      </c>
      <c r="BF125" s="38">
        <f>BF122*BC352</f>
        <v>0</v>
      </c>
      <c r="BG125" s="38">
        <f>BG122*BC352</f>
        <v>0</v>
      </c>
      <c r="BH125" s="38">
        <f>BH122*BC352</f>
        <v>0</v>
      </c>
      <c r="BI125" s="38">
        <f>BI122*BC352</f>
        <v>0</v>
      </c>
      <c r="BJ125" s="38">
        <f>BJ122*BC352</f>
        <v>0</v>
      </c>
      <c r="BK125" s="5"/>
      <c r="BL125" s="38">
        <f>SUM(BD125:BK125)</f>
        <v>0</v>
      </c>
      <c r="BM125" s="48">
        <f>IFERROR((BL125/BL122),0)</f>
        <v>0</v>
      </c>
      <c r="BN125" s="290" t="str">
        <f>IF(BL$10&gt;0,BL125/(BL$10+BL$11),"n/a")</f>
        <v>n/a</v>
      </c>
      <c r="CB125" s="47" t="str">
        <f>CB114</f>
        <v>Food cost of sales</v>
      </c>
      <c r="CC125" s="13"/>
      <c r="CD125" s="38">
        <f>CD122*CC352</f>
        <v>0</v>
      </c>
      <c r="CE125" s="38">
        <f>CE122*CC352</f>
        <v>0</v>
      </c>
      <c r="CF125" s="38">
        <f>CF122*CC352</f>
        <v>0</v>
      </c>
      <c r="CG125" s="38">
        <f>CG122*CC352</f>
        <v>0</v>
      </c>
      <c r="CH125" s="38">
        <f>CH122*CC352</f>
        <v>0</v>
      </c>
      <c r="CI125" s="38">
        <f>CI122*CC352</f>
        <v>0</v>
      </c>
      <c r="CJ125" s="38">
        <f>CJ122*CC352</f>
        <v>0</v>
      </c>
      <c r="CK125" s="5"/>
      <c r="CL125" s="38">
        <f>SUM(CD125:CK125)</f>
        <v>0</v>
      </c>
      <c r="CM125" s="48">
        <f>IFERROR((CL125/CL122),0)</f>
        <v>0</v>
      </c>
      <c r="CN125" s="290" t="str">
        <f>IF(CL$10&gt;0,CL125/(CL$10+CL$11),"n/a")</f>
        <v>n/a</v>
      </c>
      <c r="CS125" s="25"/>
      <c r="CT125" s="25"/>
      <c r="CU125" s="25"/>
      <c r="CV125" s="25"/>
      <c r="CX125" s="25"/>
      <c r="CZ125" s="25"/>
      <c r="DA125" s="25"/>
      <c r="DC125" s="310"/>
      <c r="DD125" s="179"/>
      <c r="DE125" s="164"/>
      <c r="DF125" s="179"/>
      <c r="DG125" s="5"/>
    </row>
    <row r="126" spans="2:111" x14ac:dyDescent="0.35">
      <c r="B126" s="47" t="s">
        <v>51</v>
      </c>
      <c r="C126" s="13"/>
      <c r="D126" s="81">
        <f>D123*C353</f>
        <v>0</v>
      </c>
      <c r="E126" s="81">
        <f>E123*C353</f>
        <v>0</v>
      </c>
      <c r="F126" s="81">
        <f>F123*C353</f>
        <v>0</v>
      </c>
      <c r="G126" s="81">
        <f>G123*C353</f>
        <v>0</v>
      </c>
      <c r="H126" s="81">
        <f>H123*C353</f>
        <v>0</v>
      </c>
      <c r="I126" s="81">
        <f>I123*C353</f>
        <v>0</v>
      </c>
      <c r="J126" s="81">
        <f>J123*C353</f>
        <v>0</v>
      </c>
      <c r="K126" s="5"/>
      <c r="L126" s="81">
        <f>SUM(D126:K126)</f>
        <v>0</v>
      </c>
      <c r="M126" s="48">
        <f>IFERROR((L126/L123),0)</f>
        <v>0</v>
      </c>
      <c r="N126" s="290" t="str">
        <f>IF(L$10&gt;0,L126/(L$10+L$11),"n/a")</f>
        <v>n/a</v>
      </c>
      <c r="AB126" s="47" t="s">
        <v>51</v>
      </c>
      <c r="AC126" s="13"/>
      <c r="AD126" s="81">
        <f>AD123*AC353</f>
        <v>0</v>
      </c>
      <c r="AE126" s="81">
        <f>AE123*AC353</f>
        <v>0</v>
      </c>
      <c r="AF126" s="81">
        <f>AF123*AC353</f>
        <v>0</v>
      </c>
      <c r="AG126" s="81">
        <f>AG123*AC353</f>
        <v>0</v>
      </c>
      <c r="AH126" s="81">
        <f>AH123*AC353</f>
        <v>0</v>
      </c>
      <c r="AI126" s="81">
        <f>AI123*AC353</f>
        <v>0</v>
      </c>
      <c r="AJ126" s="81">
        <f>AJ123*AC353</f>
        <v>0</v>
      </c>
      <c r="AK126" s="5"/>
      <c r="AL126" s="81">
        <f>SUM(AD126:AK126)</f>
        <v>0</v>
      </c>
      <c r="AM126" s="48">
        <f>IFERROR((AL126/AL123),0)</f>
        <v>0</v>
      </c>
      <c r="AN126" s="290">
        <f>IF(AL$10&gt;0,AL126/(AL$10+AL$11),"n/a")</f>
        <v>0</v>
      </c>
      <c r="BB126" s="47" t="s">
        <v>51</v>
      </c>
      <c r="BC126" s="13"/>
      <c r="BD126" s="81">
        <f>BD123*BC353</f>
        <v>0</v>
      </c>
      <c r="BE126" s="81">
        <f>BE123*BC353</f>
        <v>0</v>
      </c>
      <c r="BF126" s="81">
        <f>BF123*BC353</f>
        <v>0</v>
      </c>
      <c r="BG126" s="81">
        <f>BG123*BC353</f>
        <v>0</v>
      </c>
      <c r="BH126" s="81">
        <f>BH123*BC353</f>
        <v>0</v>
      </c>
      <c r="BI126" s="81">
        <f>BI123*BC353</f>
        <v>0</v>
      </c>
      <c r="BJ126" s="81">
        <f>BJ123*BC353</f>
        <v>0</v>
      </c>
      <c r="BK126" s="5"/>
      <c r="BL126" s="81">
        <f>SUM(BD126:BK126)</f>
        <v>0</v>
      </c>
      <c r="BM126" s="48">
        <f>IFERROR((BL126/BL123),0)</f>
        <v>0</v>
      </c>
      <c r="BN126" s="290" t="str">
        <f>IF(BL$10&gt;0,BL126/(BL$10+BL$11),"n/a")</f>
        <v>n/a</v>
      </c>
      <c r="CB126" s="47" t="s">
        <v>51</v>
      </c>
      <c r="CC126" s="13"/>
      <c r="CD126" s="81">
        <f>CD123*CC353</f>
        <v>0</v>
      </c>
      <c r="CE126" s="81">
        <f>CE123*CC353</f>
        <v>0</v>
      </c>
      <c r="CF126" s="81">
        <f>CF123*CC353</f>
        <v>0</v>
      </c>
      <c r="CG126" s="81">
        <f>CG123*CC353</f>
        <v>0</v>
      </c>
      <c r="CH126" s="81">
        <f>CH123*CC353</f>
        <v>0</v>
      </c>
      <c r="CI126" s="81">
        <f>CI123*CC353</f>
        <v>0</v>
      </c>
      <c r="CJ126" s="81">
        <f>CJ123*CC353</f>
        <v>0</v>
      </c>
      <c r="CK126" s="5"/>
      <c r="CL126" s="81">
        <f>SUM(CD126:CK126)</f>
        <v>0</v>
      </c>
      <c r="CM126" s="48">
        <f>IFERROR((CL126/CL123),0)</f>
        <v>0</v>
      </c>
      <c r="CN126" s="290" t="str">
        <f>IF(CL$10&gt;0,CL126/(CL$10+CL$11),"n/a")</f>
        <v>n/a</v>
      </c>
      <c r="CS126" s="25"/>
      <c r="CT126" s="25"/>
      <c r="CU126" s="25"/>
      <c r="CV126" s="25"/>
      <c r="CX126" s="25"/>
      <c r="CZ126" s="25"/>
      <c r="DA126" s="25"/>
      <c r="DC126" s="310"/>
      <c r="DD126" s="179"/>
      <c r="DE126" s="164"/>
      <c r="DF126" s="179"/>
      <c r="DG126" s="5"/>
    </row>
    <row r="127" spans="2:111" x14ac:dyDescent="0.35">
      <c r="B127" s="82" t="s">
        <v>55</v>
      </c>
      <c r="C127" s="5"/>
      <c r="D127" s="39">
        <f>D124-SUM(D125:D126)</f>
        <v>0</v>
      </c>
      <c r="E127" s="39">
        <f t="shared" ref="E127:J127" si="234">E124-SUM(E125:E126)</f>
        <v>0</v>
      </c>
      <c r="F127" s="39">
        <f t="shared" si="234"/>
        <v>0</v>
      </c>
      <c r="G127" s="39">
        <f t="shared" si="234"/>
        <v>0</v>
      </c>
      <c r="H127" s="39">
        <f t="shared" si="234"/>
        <v>0</v>
      </c>
      <c r="I127" s="39">
        <f t="shared" si="234"/>
        <v>0</v>
      </c>
      <c r="J127" s="39">
        <f t="shared" si="234"/>
        <v>0</v>
      </c>
      <c r="K127" s="5"/>
      <c r="L127" s="39">
        <f>L124-SUM(L125:L126)</f>
        <v>0</v>
      </c>
      <c r="M127" s="48">
        <f>IFERROR((L127/L124),0)</f>
        <v>0</v>
      </c>
      <c r="N127" s="291"/>
      <c r="AB127" s="82" t="s">
        <v>55</v>
      </c>
      <c r="AC127" s="5"/>
      <c r="AD127" s="39">
        <f>AD124-SUM(AD125:AD126)</f>
        <v>0</v>
      </c>
      <c r="AE127" s="39">
        <f t="shared" ref="AE127:AJ127" si="235">AE124-SUM(AE125:AE126)</f>
        <v>0</v>
      </c>
      <c r="AF127" s="39">
        <f t="shared" si="235"/>
        <v>0</v>
      </c>
      <c r="AG127" s="39">
        <f t="shared" si="235"/>
        <v>0</v>
      </c>
      <c r="AH127" s="39">
        <f t="shared" si="235"/>
        <v>0</v>
      </c>
      <c r="AI127" s="39">
        <f t="shared" si="235"/>
        <v>0</v>
      </c>
      <c r="AJ127" s="39">
        <f t="shared" si="235"/>
        <v>0</v>
      </c>
      <c r="AK127" s="5"/>
      <c r="AL127" s="39">
        <f>AL124-SUM(AL125:AL126)</f>
        <v>0</v>
      </c>
      <c r="AM127" s="48">
        <f>IFERROR((AL127/AL124),0)</f>
        <v>0</v>
      </c>
      <c r="AN127" s="291"/>
      <c r="BB127" s="82" t="s">
        <v>55</v>
      </c>
      <c r="BC127" s="5"/>
      <c r="BD127" s="39">
        <f>BD124-SUM(BD125:BD126)</f>
        <v>0</v>
      </c>
      <c r="BE127" s="39">
        <f t="shared" ref="BE127:BJ127" si="236">BE124-SUM(BE125:BE126)</f>
        <v>0</v>
      </c>
      <c r="BF127" s="39">
        <f t="shared" si="236"/>
        <v>0</v>
      </c>
      <c r="BG127" s="39">
        <f t="shared" si="236"/>
        <v>0</v>
      </c>
      <c r="BH127" s="39">
        <f t="shared" si="236"/>
        <v>0</v>
      </c>
      <c r="BI127" s="39">
        <f t="shared" si="236"/>
        <v>0</v>
      </c>
      <c r="BJ127" s="39">
        <f t="shared" si="236"/>
        <v>0</v>
      </c>
      <c r="BK127" s="5"/>
      <c r="BL127" s="39">
        <f>BL124-SUM(BL125:BL126)</f>
        <v>0</v>
      </c>
      <c r="BM127" s="48">
        <f>IFERROR((BL127/BL124),0)</f>
        <v>0</v>
      </c>
      <c r="BN127" s="291"/>
      <c r="CB127" s="82" t="s">
        <v>55</v>
      </c>
      <c r="CC127" s="5"/>
      <c r="CD127" s="39">
        <f>CD124-SUM(CD125:CD126)</f>
        <v>0</v>
      </c>
      <c r="CE127" s="39">
        <f t="shared" ref="CE127:CJ127" si="237">CE124-SUM(CE125:CE126)</f>
        <v>0</v>
      </c>
      <c r="CF127" s="39">
        <f t="shared" si="237"/>
        <v>0</v>
      </c>
      <c r="CG127" s="39">
        <f t="shared" si="237"/>
        <v>0</v>
      </c>
      <c r="CH127" s="39">
        <f t="shared" si="237"/>
        <v>0</v>
      </c>
      <c r="CI127" s="39">
        <f t="shared" si="237"/>
        <v>0</v>
      </c>
      <c r="CJ127" s="39">
        <f t="shared" si="237"/>
        <v>0</v>
      </c>
      <c r="CK127" s="5"/>
      <c r="CL127" s="39">
        <f>CL124-SUM(CL125:CL126)</f>
        <v>0</v>
      </c>
      <c r="CM127" s="48">
        <f>IFERROR((CL127/CL124),0)</f>
        <v>0</v>
      </c>
      <c r="CN127" s="291"/>
      <c r="CS127" s="25"/>
      <c r="CT127" s="25"/>
      <c r="CU127" s="25"/>
      <c r="CV127" s="25"/>
      <c r="CX127" s="25"/>
      <c r="CZ127" s="25"/>
      <c r="DA127" s="25"/>
      <c r="DC127" s="310"/>
      <c r="DD127" s="179"/>
      <c r="DE127" s="164"/>
      <c r="DF127" s="179"/>
      <c r="DG127" s="5"/>
    </row>
    <row r="128" spans="2:111" x14ac:dyDescent="0.35">
      <c r="B128" s="47" t="str">
        <f>B117</f>
        <v>Payroll costs</v>
      </c>
      <c r="C128" s="5"/>
      <c r="D128" s="32">
        <f>IFERROR(IF(D246&gt;0,D246,((D90/D97)*D124)),0)</f>
        <v>0</v>
      </c>
      <c r="E128" s="32">
        <f t="shared" ref="E128:J128" si="238">IFERROR(IF(E246&gt;0,E246,((E90/E97)*E124)),0)</f>
        <v>0</v>
      </c>
      <c r="F128" s="32">
        <f t="shared" si="238"/>
        <v>0</v>
      </c>
      <c r="G128" s="32">
        <f t="shared" si="238"/>
        <v>0</v>
      </c>
      <c r="H128" s="32">
        <f t="shared" si="238"/>
        <v>0</v>
      </c>
      <c r="I128" s="32">
        <f t="shared" si="238"/>
        <v>0</v>
      </c>
      <c r="J128" s="32">
        <f t="shared" si="238"/>
        <v>0</v>
      </c>
      <c r="K128" s="5"/>
      <c r="L128" s="38">
        <f>SUM(D128:K128)</f>
        <v>0</v>
      </c>
      <c r="M128" s="48">
        <f>IFERROR((L128/L124),0)</f>
        <v>0</v>
      </c>
      <c r="N128" s="290" t="str">
        <f t="shared" ref="N128:N130" si="239">IF(L$10&gt;0,L128/(L$10+L$11),"n/a")</f>
        <v>n/a</v>
      </c>
      <c r="AB128" s="47" t="str">
        <f>AB117</f>
        <v>Payroll costs</v>
      </c>
      <c r="AC128" s="5"/>
      <c r="AD128" s="32">
        <f>IFERROR(IF(AD246&gt;0,AD246,((AD90/AD97)*AD124)),0)</f>
        <v>0</v>
      </c>
      <c r="AE128" s="32">
        <f t="shared" ref="AE128:AJ128" si="240">IFERROR(IF(AE246&gt;0,AE246,((AE90/AE97)*AE124)),0)</f>
        <v>0</v>
      </c>
      <c r="AF128" s="32">
        <f t="shared" si="240"/>
        <v>0</v>
      </c>
      <c r="AG128" s="32">
        <f t="shared" si="240"/>
        <v>0</v>
      </c>
      <c r="AH128" s="32">
        <f t="shared" si="240"/>
        <v>0</v>
      </c>
      <c r="AI128" s="32">
        <f t="shared" si="240"/>
        <v>0</v>
      </c>
      <c r="AJ128" s="32">
        <f t="shared" si="240"/>
        <v>0</v>
      </c>
      <c r="AK128" s="5"/>
      <c r="AL128" s="38">
        <f>SUM(AD128:AK128)</f>
        <v>0</v>
      </c>
      <c r="AM128" s="48">
        <f>IFERROR((AL128/AL124),0)</f>
        <v>0</v>
      </c>
      <c r="AN128" s="290">
        <f t="shared" ref="AN128:AN130" si="241">IF(AL$10&gt;0,AL128/(AL$10+AL$11),"n/a")</f>
        <v>0</v>
      </c>
      <c r="BB128" s="47" t="str">
        <f>BB117</f>
        <v>Payroll costs</v>
      </c>
      <c r="BC128" s="5"/>
      <c r="BD128" s="32">
        <f>IFERROR(IF(BD246&gt;0,BD246,((BD90/BD97)*BD124)),0)</f>
        <v>0</v>
      </c>
      <c r="BE128" s="32">
        <f t="shared" ref="BE128:BJ128" si="242">IFERROR(IF(BE246&gt;0,BE246,((BE90/BE97)*BE124)),0)</f>
        <v>0</v>
      </c>
      <c r="BF128" s="32">
        <f t="shared" si="242"/>
        <v>0</v>
      </c>
      <c r="BG128" s="32">
        <f t="shared" si="242"/>
        <v>0</v>
      </c>
      <c r="BH128" s="32">
        <f t="shared" si="242"/>
        <v>0</v>
      </c>
      <c r="BI128" s="32">
        <f t="shared" si="242"/>
        <v>0</v>
      </c>
      <c r="BJ128" s="32">
        <f t="shared" si="242"/>
        <v>0</v>
      </c>
      <c r="BK128" s="5"/>
      <c r="BL128" s="38">
        <f>SUM(BD128:BK128)</f>
        <v>0</v>
      </c>
      <c r="BM128" s="48">
        <f>IFERROR((BL128/BL124),0)</f>
        <v>0</v>
      </c>
      <c r="BN128" s="290" t="str">
        <f t="shared" ref="BN128:BN130" si="243">IF(BL$10&gt;0,BL128/(BL$10+BL$11),"n/a")</f>
        <v>n/a</v>
      </c>
      <c r="CB128" s="47" t="str">
        <f>CB117</f>
        <v>Payroll costs</v>
      </c>
      <c r="CC128" s="5"/>
      <c r="CD128" s="32">
        <f>IFERROR(IF(CD246&gt;0,CD246,((CD90/CD97)*CD124)),0)</f>
        <v>0</v>
      </c>
      <c r="CE128" s="32">
        <f t="shared" ref="CE128:CJ128" si="244">IFERROR(IF(CE246&gt;0,CE246,((CE90/CE97)*CE124)),0)</f>
        <v>0</v>
      </c>
      <c r="CF128" s="32">
        <f t="shared" si="244"/>
        <v>0</v>
      </c>
      <c r="CG128" s="32">
        <f t="shared" si="244"/>
        <v>0</v>
      </c>
      <c r="CH128" s="32">
        <f t="shared" si="244"/>
        <v>0</v>
      </c>
      <c r="CI128" s="32">
        <f t="shared" si="244"/>
        <v>0</v>
      </c>
      <c r="CJ128" s="32">
        <f t="shared" si="244"/>
        <v>0</v>
      </c>
      <c r="CK128" s="5"/>
      <c r="CL128" s="38">
        <f>SUM(CD128:CK128)</f>
        <v>0</v>
      </c>
      <c r="CM128" s="48">
        <f>IFERROR((CL128/CL124),0)</f>
        <v>0</v>
      </c>
      <c r="CN128" s="290" t="str">
        <f t="shared" ref="CN128:CN130" si="245">IF(CL$10&gt;0,CL128/(CL$10+CL$11),"n/a")</f>
        <v>n/a</v>
      </c>
      <c r="CS128" s="25"/>
      <c r="CT128" s="25"/>
      <c r="CU128" s="25"/>
      <c r="CV128" s="25"/>
      <c r="CX128" s="25"/>
      <c r="CZ128" s="25"/>
      <c r="DA128" s="25"/>
      <c r="DC128" s="310"/>
      <c r="DD128" s="179"/>
      <c r="DE128" s="164"/>
      <c r="DF128" s="179"/>
      <c r="DG128" s="5"/>
    </row>
    <row r="129" spans="2:111" x14ac:dyDescent="0.35">
      <c r="B129" s="47" t="str">
        <f>B118</f>
        <v xml:space="preserve">Other costs of sales </v>
      </c>
      <c r="C129" s="5"/>
      <c r="D129" s="38">
        <f>D124*C345</f>
        <v>0</v>
      </c>
      <c r="E129" s="38">
        <f>E124*C345</f>
        <v>0</v>
      </c>
      <c r="F129" s="38">
        <f>F124*C345</f>
        <v>0</v>
      </c>
      <c r="G129" s="38">
        <f>G124*C345</f>
        <v>0</v>
      </c>
      <c r="H129" s="38">
        <f>H124*C345</f>
        <v>0</v>
      </c>
      <c r="I129" s="38">
        <f>I124*C345</f>
        <v>0</v>
      </c>
      <c r="J129" s="38">
        <f>J124*C345</f>
        <v>0</v>
      </c>
      <c r="K129" s="5"/>
      <c r="L129" s="38">
        <f t="shared" ref="L129" si="246">SUM(D129:K129)</f>
        <v>0</v>
      </c>
      <c r="M129" s="48">
        <f>IFERROR((L129/L124),0)</f>
        <v>0</v>
      </c>
      <c r="N129" s="290" t="str">
        <f t="shared" si="239"/>
        <v>n/a</v>
      </c>
      <c r="AB129" s="47" t="str">
        <f>AB118</f>
        <v xml:space="preserve">Other costs of sales </v>
      </c>
      <c r="AC129" s="5"/>
      <c r="AD129" s="38">
        <f>AD124*AC345</f>
        <v>0</v>
      </c>
      <c r="AE129" s="38">
        <f>AE124*AC345</f>
        <v>0</v>
      </c>
      <c r="AF129" s="38">
        <f>AF124*AC345</f>
        <v>0</v>
      </c>
      <c r="AG129" s="38">
        <f>AG124*AC345</f>
        <v>0</v>
      </c>
      <c r="AH129" s="38">
        <f>AH124*AC345</f>
        <v>0</v>
      </c>
      <c r="AI129" s="38">
        <f>AI124*AC345</f>
        <v>0</v>
      </c>
      <c r="AJ129" s="38">
        <f>AJ124*AC345</f>
        <v>0</v>
      </c>
      <c r="AK129" s="5"/>
      <c r="AL129" s="38">
        <f t="shared" ref="AL129" si="247">SUM(AD129:AK129)</f>
        <v>0</v>
      </c>
      <c r="AM129" s="48">
        <f>IFERROR((AL129/AL124),0)</f>
        <v>0</v>
      </c>
      <c r="AN129" s="290">
        <f t="shared" si="241"/>
        <v>0</v>
      </c>
      <c r="BB129" s="47" t="str">
        <f>BB118</f>
        <v xml:space="preserve">Other costs of sales </v>
      </c>
      <c r="BC129" s="5"/>
      <c r="BD129" s="38">
        <f>BD124*BC345</f>
        <v>0</v>
      </c>
      <c r="BE129" s="38">
        <f>BE124*BC345</f>
        <v>0</v>
      </c>
      <c r="BF129" s="38">
        <f>BF124*BC345</f>
        <v>0</v>
      </c>
      <c r="BG129" s="38">
        <f>BG124*BC345</f>
        <v>0</v>
      </c>
      <c r="BH129" s="38">
        <f>BH124*BC345</f>
        <v>0</v>
      </c>
      <c r="BI129" s="38">
        <f>BI124*BC345</f>
        <v>0</v>
      </c>
      <c r="BJ129" s="38">
        <f>BJ124*BC345</f>
        <v>0</v>
      </c>
      <c r="BK129" s="5"/>
      <c r="BL129" s="38">
        <f t="shared" ref="BL129" si="248">SUM(BD129:BK129)</f>
        <v>0</v>
      </c>
      <c r="BM129" s="48">
        <f>IFERROR((BL129/BL124),0)</f>
        <v>0</v>
      </c>
      <c r="BN129" s="290" t="str">
        <f t="shared" si="243"/>
        <v>n/a</v>
      </c>
      <c r="CB129" s="47" t="str">
        <f>CB118</f>
        <v xml:space="preserve">Other costs of sales </v>
      </c>
      <c r="CC129" s="5"/>
      <c r="CD129" s="38">
        <f>CD124*CC345</f>
        <v>0</v>
      </c>
      <c r="CE129" s="38">
        <f>CE124*CC345</f>
        <v>0</v>
      </c>
      <c r="CF129" s="38">
        <f>CF124*CC345</f>
        <v>0</v>
      </c>
      <c r="CG129" s="38">
        <f>CG124*CC345</f>
        <v>0</v>
      </c>
      <c r="CH129" s="38">
        <f>CH124*CC345</f>
        <v>0</v>
      </c>
      <c r="CI129" s="38">
        <f>CI124*CC345</f>
        <v>0</v>
      </c>
      <c r="CJ129" s="38">
        <f>CJ124*CC345</f>
        <v>0</v>
      </c>
      <c r="CK129" s="5"/>
      <c r="CL129" s="38">
        <f t="shared" ref="CL129" si="249">SUM(CD129:CK129)</f>
        <v>0</v>
      </c>
      <c r="CM129" s="48">
        <f>IFERROR((CL129/CL124),0)</f>
        <v>0</v>
      </c>
      <c r="CN129" s="290" t="str">
        <f t="shared" si="245"/>
        <v>n/a</v>
      </c>
      <c r="CS129" s="25"/>
      <c r="CT129" s="25"/>
      <c r="CU129" s="25"/>
      <c r="CV129" s="25"/>
      <c r="CX129" s="25"/>
      <c r="CZ129" s="25"/>
      <c r="DA129" s="25"/>
      <c r="DC129" s="310"/>
      <c r="DD129" s="179"/>
      <c r="DE129" s="164"/>
      <c r="DF129" s="179"/>
      <c r="DG129" s="5"/>
    </row>
    <row r="130" spans="2:111" x14ac:dyDescent="0.35">
      <c r="B130" s="82" t="str">
        <f>B119</f>
        <v>Contribution to unapportioned weekly operating expenses (cell C392)</v>
      </c>
      <c r="C130" s="5"/>
      <c r="D130" s="84">
        <f>D127-D128-D129</f>
        <v>0</v>
      </c>
      <c r="E130" s="84">
        <f t="shared" ref="E130:J130" si="250">E127-E128-E129</f>
        <v>0</v>
      </c>
      <c r="F130" s="84">
        <f t="shared" si="250"/>
        <v>0</v>
      </c>
      <c r="G130" s="84">
        <f t="shared" si="250"/>
        <v>0</v>
      </c>
      <c r="H130" s="84">
        <f t="shared" si="250"/>
        <v>0</v>
      </c>
      <c r="I130" s="84">
        <f t="shared" si="250"/>
        <v>0</v>
      </c>
      <c r="J130" s="84">
        <f t="shared" si="250"/>
        <v>0</v>
      </c>
      <c r="K130" s="5"/>
      <c r="L130" s="84">
        <f>L127-L128-L129</f>
        <v>0</v>
      </c>
      <c r="M130" s="48">
        <f>IFERROR((L130/L124),0)</f>
        <v>0</v>
      </c>
      <c r="N130" s="290" t="str">
        <f t="shared" si="239"/>
        <v>n/a</v>
      </c>
      <c r="AB130" s="82" t="str">
        <f>AB119</f>
        <v>Contribution to unapportioned weekly operating expenses (cell AC392)</v>
      </c>
      <c r="AC130" s="5"/>
      <c r="AD130" s="84">
        <f>AD127-AD128-AD129</f>
        <v>0</v>
      </c>
      <c r="AE130" s="84">
        <f t="shared" ref="AE130:AJ130" si="251">AE127-AE128-AE129</f>
        <v>0</v>
      </c>
      <c r="AF130" s="84">
        <f t="shared" si="251"/>
        <v>0</v>
      </c>
      <c r="AG130" s="84">
        <f t="shared" si="251"/>
        <v>0</v>
      </c>
      <c r="AH130" s="84">
        <f t="shared" si="251"/>
        <v>0</v>
      </c>
      <c r="AI130" s="84">
        <f t="shared" si="251"/>
        <v>0</v>
      </c>
      <c r="AJ130" s="84">
        <f t="shared" si="251"/>
        <v>0</v>
      </c>
      <c r="AK130" s="5"/>
      <c r="AL130" s="84">
        <f>AL127-AL128-AL129</f>
        <v>0</v>
      </c>
      <c r="AM130" s="48">
        <f>IFERROR((AL130/AL124),0)</f>
        <v>0</v>
      </c>
      <c r="AN130" s="290">
        <f t="shared" si="241"/>
        <v>0</v>
      </c>
      <c r="BB130" s="82" t="str">
        <f>BB119</f>
        <v>Contribution to unapportioned weekly operating expenses (cell BC392)</v>
      </c>
      <c r="BC130" s="5"/>
      <c r="BD130" s="84">
        <f>BD127-BD128-BD129</f>
        <v>0</v>
      </c>
      <c r="BE130" s="84">
        <f t="shared" ref="BE130:BJ130" si="252">BE127-BE128-BE129</f>
        <v>0</v>
      </c>
      <c r="BF130" s="84">
        <f t="shared" si="252"/>
        <v>0</v>
      </c>
      <c r="BG130" s="84">
        <f t="shared" si="252"/>
        <v>0</v>
      </c>
      <c r="BH130" s="84">
        <f t="shared" si="252"/>
        <v>0</v>
      </c>
      <c r="BI130" s="84">
        <f t="shared" si="252"/>
        <v>0</v>
      </c>
      <c r="BJ130" s="84">
        <f t="shared" si="252"/>
        <v>0</v>
      </c>
      <c r="BK130" s="5"/>
      <c r="BL130" s="84">
        <f>BL127-BL128-BL129</f>
        <v>0</v>
      </c>
      <c r="BM130" s="48">
        <f>IFERROR((BL130/BL124),0)</f>
        <v>0</v>
      </c>
      <c r="BN130" s="290" t="str">
        <f t="shared" si="243"/>
        <v>n/a</v>
      </c>
      <c r="CB130" s="82" t="str">
        <f>CB119</f>
        <v>Contribution to unapportioned weekly operating expenses (cell CC392)</v>
      </c>
      <c r="CC130" s="5"/>
      <c r="CD130" s="84">
        <f>CD127-CD128-CD129</f>
        <v>0</v>
      </c>
      <c r="CE130" s="84">
        <f t="shared" ref="CE130:CJ130" si="253">CE127-CE128-CE129</f>
        <v>0</v>
      </c>
      <c r="CF130" s="84">
        <f t="shared" si="253"/>
        <v>0</v>
      </c>
      <c r="CG130" s="84">
        <f t="shared" si="253"/>
        <v>0</v>
      </c>
      <c r="CH130" s="84">
        <f t="shared" si="253"/>
        <v>0</v>
      </c>
      <c r="CI130" s="84">
        <f t="shared" si="253"/>
        <v>0</v>
      </c>
      <c r="CJ130" s="84">
        <f t="shared" si="253"/>
        <v>0</v>
      </c>
      <c r="CK130" s="5"/>
      <c r="CL130" s="84">
        <f>CL127-CL128-CL129</f>
        <v>0</v>
      </c>
      <c r="CM130" s="48">
        <f>IFERROR((CL130/CL124),0)</f>
        <v>0</v>
      </c>
      <c r="CN130" s="290" t="str">
        <f t="shared" si="245"/>
        <v>n/a</v>
      </c>
      <c r="CS130" s="25"/>
      <c r="CT130" s="25"/>
      <c r="CU130" s="25"/>
      <c r="CV130" s="25"/>
      <c r="CX130" s="25"/>
      <c r="CZ130" s="25"/>
      <c r="DA130" s="25"/>
      <c r="DC130" s="310"/>
      <c r="DD130" s="179"/>
      <c r="DE130" s="164"/>
      <c r="DF130" s="179"/>
      <c r="DG130" s="5"/>
    </row>
    <row r="131" spans="2:111" x14ac:dyDescent="0.35">
      <c r="B131" s="47"/>
      <c r="C131" s="5"/>
      <c r="D131" s="38"/>
      <c r="E131" s="38"/>
      <c r="F131" s="38"/>
      <c r="G131" s="38"/>
      <c r="H131" s="38"/>
      <c r="I131" s="38"/>
      <c r="J131" s="38"/>
      <c r="K131" s="5"/>
      <c r="L131" s="5"/>
      <c r="M131" s="46"/>
      <c r="N131" s="292"/>
      <c r="AB131" s="47"/>
      <c r="AC131" s="5"/>
      <c r="AD131" s="38"/>
      <c r="AE131" s="38"/>
      <c r="AF131" s="38"/>
      <c r="AG131" s="38"/>
      <c r="AH131" s="38"/>
      <c r="AI131" s="38"/>
      <c r="AJ131" s="38"/>
      <c r="AK131" s="5"/>
      <c r="AL131" s="5"/>
      <c r="AM131" s="46"/>
      <c r="AN131" s="292"/>
      <c r="BB131" s="47"/>
      <c r="BC131" s="5"/>
      <c r="BD131" s="38"/>
      <c r="BE131" s="38"/>
      <c r="BF131" s="38"/>
      <c r="BG131" s="38"/>
      <c r="BH131" s="38"/>
      <c r="BI131" s="38"/>
      <c r="BJ131" s="38"/>
      <c r="BK131" s="5"/>
      <c r="BL131" s="5"/>
      <c r="BM131" s="46"/>
      <c r="BN131" s="292"/>
      <c r="CB131" s="47"/>
      <c r="CC131" s="5"/>
      <c r="CD131" s="38"/>
      <c r="CE131" s="38"/>
      <c r="CF131" s="38"/>
      <c r="CG131" s="38"/>
      <c r="CH131" s="38"/>
      <c r="CI131" s="38"/>
      <c r="CJ131" s="38"/>
      <c r="CK131" s="5"/>
      <c r="CL131" s="5"/>
      <c r="CM131" s="46"/>
      <c r="CN131" s="292"/>
      <c r="CS131" s="25"/>
      <c r="CT131" s="25"/>
      <c r="CU131" s="25"/>
      <c r="CV131" s="25"/>
      <c r="CX131" s="25"/>
      <c r="CZ131" s="25"/>
      <c r="DA131" s="25"/>
      <c r="DC131" s="310"/>
      <c r="DD131" s="179"/>
      <c r="DE131" s="164"/>
      <c r="DF131" s="179"/>
      <c r="DG131" s="5"/>
    </row>
    <row r="132" spans="2:111" x14ac:dyDescent="0.35">
      <c r="B132" s="229" t="str">
        <f>B12</f>
        <v xml:space="preserve">Other </v>
      </c>
      <c r="C132" s="5"/>
      <c r="D132" s="29" t="s">
        <v>18</v>
      </c>
      <c r="E132" s="29" t="s">
        <v>19</v>
      </c>
      <c r="F132" s="29" t="s">
        <v>20</v>
      </c>
      <c r="G132" s="29" t="s">
        <v>21</v>
      </c>
      <c r="H132" s="29" t="s">
        <v>22</v>
      </c>
      <c r="I132" s="29" t="s">
        <v>23</v>
      </c>
      <c r="J132" s="29" t="s">
        <v>24</v>
      </c>
      <c r="K132" s="5"/>
      <c r="L132" s="40" t="s">
        <v>1</v>
      </c>
      <c r="M132" s="46"/>
      <c r="N132" s="295" t="s">
        <v>47</v>
      </c>
      <c r="AB132" s="229" t="str">
        <f>AB12</f>
        <v xml:space="preserve">Other </v>
      </c>
      <c r="AC132" s="5"/>
      <c r="AD132" s="29" t="s">
        <v>18</v>
      </c>
      <c r="AE132" s="29" t="s">
        <v>19</v>
      </c>
      <c r="AF132" s="29" t="s">
        <v>20</v>
      </c>
      <c r="AG132" s="29" t="s">
        <v>21</v>
      </c>
      <c r="AH132" s="29" t="s">
        <v>22</v>
      </c>
      <c r="AI132" s="29" t="s">
        <v>23</v>
      </c>
      <c r="AJ132" s="29" t="s">
        <v>24</v>
      </c>
      <c r="AK132" s="5"/>
      <c r="AL132" s="40" t="s">
        <v>1</v>
      </c>
      <c r="AM132" s="46"/>
      <c r="AN132" s="295" t="s">
        <v>47</v>
      </c>
      <c r="BB132" s="229" t="str">
        <f>BB12</f>
        <v xml:space="preserve">Other </v>
      </c>
      <c r="BC132" s="5"/>
      <c r="BD132" s="29" t="s">
        <v>18</v>
      </c>
      <c r="BE132" s="29" t="s">
        <v>19</v>
      </c>
      <c r="BF132" s="29" t="s">
        <v>20</v>
      </c>
      <c r="BG132" s="29" t="s">
        <v>21</v>
      </c>
      <c r="BH132" s="29" t="s">
        <v>22</v>
      </c>
      <c r="BI132" s="29" t="s">
        <v>23</v>
      </c>
      <c r="BJ132" s="29" t="s">
        <v>24</v>
      </c>
      <c r="BK132" s="5"/>
      <c r="BL132" s="40" t="s">
        <v>1</v>
      </c>
      <c r="BM132" s="46"/>
      <c r="BN132" s="295" t="s">
        <v>47</v>
      </c>
      <c r="CB132" s="229" t="str">
        <f>CB12</f>
        <v xml:space="preserve">Other </v>
      </c>
      <c r="CC132" s="5"/>
      <c r="CD132" s="29" t="s">
        <v>18</v>
      </c>
      <c r="CE132" s="29" t="s">
        <v>19</v>
      </c>
      <c r="CF132" s="29" t="s">
        <v>20</v>
      </c>
      <c r="CG132" s="29" t="s">
        <v>21</v>
      </c>
      <c r="CH132" s="29" t="s">
        <v>22</v>
      </c>
      <c r="CI132" s="29" t="s">
        <v>23</v>
      </c>
      <c r="CJ132" s="29" t="s">
        <v>24</v>
      </c>
      <c r="CK132" s="5"/>
      <c r="CL132" s="40" t="s">
        <v>1</v>
      </c>
      <c r="CM132" s="46"/>
      <c r="CN132" s="295" t="s">
        <v>47</v>
      </c>
      <c r="CS132" s="25"/>
      <c r="CT132" s="25"/>
      <c r="CU132" s="25"/>
      <c r="CV132" s="25"/>
      <c r="CX132" s="25"/>
      <c r="CZ132" s="25"/>
      <c r="DA132" s="25"/>
      <c r="DC132" s="310"/>
      <c r="DD132" s="179"/>
      <c r="DE132" s="164"/>
      <c r="DF132" s="179"/>
      <c r="DG132" s="5"/>
    </row>
    <row r="133" spans="2:111" x14ac:dyDescent="0.35">
      <c r="B133" s="47" t="s">
        <v>265</v>
      </c>
      <c r="C133" s="5"/>
      <c r="D133" s="38">
        <f t="shared" ref="D133:J133" si="254">IF(D31&gt;0,D31,D12*D21)</f>
        <v>0</v>
      </c>
      <c r="E133" s="38">
        <f t="shared" si="254"/>
        <v>0</v>
      </c>
      <c r="F133" s="38">
        <f t="shared" si="254"/>
        <v>0</v>
      </c>
      <c r="G133" s="38">
        <f t="shared" si="254"/>
        <v>0</v>
      </c>
      <c r="H133" s="38">
        <f t="shared" si="254"/>
        <v>0</v>
      </c>
      <c r="I133" s="38">
        <f t="shared" si="254"/>
        <v>0</v>
      </c>
      <c r="J133" s="38">
        <f t="shared" si="254"/>
        <v>0</v>
      </c>
      <c r="K133" s="5"/>
      <c r="L133" s="38">
        <f>SUM(D133:K133)</f>
        <v>0</v>
      </c>
      <c r="M133" s="48"/>
      <c r="N133" s="290" t="str">
        <f>IF(L$12&gt;0,L133/L$12,"n/a")</f>
        <v>n/a</v>
      </c>
      <c r="AB133" s="47" t="s">
        <v>265</v>
      </c>
      <c r="AC133" s="5"/>
      <c r="AD133" s="38">
        <f t="shared" ref="AD133:AJ133" si="255">IF(AD31&gt;0,AD31,AD12*AD21)</f>
        <v>0</v>
      </c>
      <c r="AE133" s="38">
        <f t="shared" si="255"/>
        <v>0</v>
      </c>
      <c r="AF133" s="38">
        <f t="shared" si="255"/>
        <v>0</v>
      </c>
      <c r="AG133" s="38">
        <f t="shared" si="255"/>
        <v>0</v>
      </c>
      <c r="AH133" s="38">
        <f t="shared" si="255"/>
        <v>0</v>
      </c>
      <c r="AI133" s="38">
        <f t="shared" si="255"/>
        <v>0</v>
      </c>
      <c r="AJ133" s="38">
        <f t="shared" si="255"/>
        <v>0</v>
      </c>
      <c r="AK133" s="5"/>
      <c r="AL133" s="38">
        <f>SUM(AD133:AK133)</f>
        <v>0</v>
      </c>
      <c r="AM133" s="48"/>
      <c r="AN133" s="290" t="str">
        <f>IF(AL$12&gt;0,AL133/AL$12,"n/a")</f>
        <v>n/a</v>
      </c>
      <c r="BB133" s="47" t="s">
        <v>265</v>
      </c>
      <c r="BC133" s="5"/>
      <c r="BD133" s="38">
        <f t="shared" ref="BD133:BJ133" si="256">IF(BD31&gt;0,BD31,BD12*BD21)</f>
        <v>0</v>
      </c>
      <c r="BE133" s="38">
        <f t="shared" si="256"/>
        <v>0</v>
      </c>
      <c r="BF133" s="38">
        <f t="shared" si="256"/>
        <v>0</v>
      </c>
      <c r="BG133" s="38">
        <f t="shared" si="256"/>
        <v>0</v>
      </c>
      <c r="BH133" s="38">
        <f t="shared" si="256"/>
        <v>0</v>
      </c>
      <c r="BI133" s="38">
        <f t="shared" si="256"/>
        <v>0</v>
      </c>
      <c r="BJ133" s="38">
        <f t="shared" si="256"/>
        <v>0</v>
      </c>
      <c r="BK133" s="5"/>
      <c r="BL133" s="38">
        <f>SUM(BD133:BK133)</f>
        <v>0</v>
      </c>
      <c r="BM133" s="48"/>
      <c r="BN133" s="290" t="str">
        <f>IF(BL$12&gt;0,BL133/BL$12,"n/a")</f>
        <v>n/a</v>
      </c>
      <c r="CB133" s="47" t="s">
        <v>265</v>
      </c>
      <c r="CC133" s="5"/>
      <c r="CD133" s="38">
        <f t="shared" ref="CD133:CJ133" si="257">IF(CD31&gt;0,CD31,CD12*CD21)</f>
        <v>0</v>
      </c>
      <c r="CE133" s="38">
        <f t="shared" si="257"/>
        <v>0</v>
      </c>
      <c r="CF133" s="38">
        <f t="shared" si="257"/>
        <v>0</v>
      </c>
      <c r="CG133" s="38">
        <f t="shared" si="257"/>
        <v>0</v>
      </c>
      <c r="CH133" s="38">
        <f t="shared" si="257"/>
        <v>0</v>
      </c>
      <c r="CI133" s="38">
        <f t="shared" si="257"/>
        <v>0</v>
      </c>
      <c r="CJ133" s="38">
        <f t="shared" si="257"/>
        <v>0</v>
      </c>
      <c r="CK133" s="5"/>
      <c r="CL133" s="38">
        <f>SUM(CD133:CK133)</f>
        <v>0</v>
      </c>
      <c r="CM133" s="48"/>
      <c r="CN133" s="290" t="str">
        <f>IF(CL$12&gt;0,CL133/CL$12,"n/a")</f>
        <v>n/a</v>
      </c>
      <c r="CS133" s="25"/>
      <c r="CT133" s="25"/>
      <c r="CU133" s="25"/>
      <c r="CV133" s="25"/>
      <c r="CX133" s="25"/>
      <c r="CZ133" s="25"/>
      <c r="DA133" s="25"/>
      <c r="DC133" s="310"/>
      <c r="DD133" s="179"/>
      <c r="DE133" s="164"/>
      <c r="DF133" s="179"/>
      <c r="DG133" s="5"/>
    </row>
    <row r="134" spans="2:111" x14ac:dyDescent="0.35">
      <c r="B134" s="47" t="s">
        <v>266</v>
      </c>
      <c r="C134" s="282"/>
      <c r="D134" s="81">
        <f>D133*C341</f>
        <v>0</v>
      </c>
      <c r="E134" s="81">
        <f>E133*C341</f>
        <v>0</v>
      </c>
      <c r="F134" s="81">
        <f>F133*C341</f>
        <v>0</v>
      </c>
      <c r="G134" s="81">
        <f>G133*C341</f>
        <v>0</v>
      </c>
      <c r="H134" s="81">
        <f>H133*C341</f>
        <v>0</v>
      </c>
      <c r="I134" s="81">
        <f>I133*C341</f>
        <v>0</v>
      </c>
      <c r="J134" s="81">
        <f>J133*C341</f>
        <v>0</v>
      </c>
      <c r="K134" s="5"/>
      <c r="L134" s="81">
        <f t="shared" ref="L134" si="258">SUM(D134:K134)</f>
        <v>0</v>
      </c>
      <c r="M134" s="48">
        <f>IFERROR((L134/L133),0)</f>
        <v>0</v>
      </c>
      <c r="N134" s="290" t="str">
        <f t="shared" ref="N134:N138" si="259">IF(L$12&gt;0,L134/L$12,"n/a")</f>
        <v>n/a</v>
      </c>
      <c r="AB134" s="47" t="s">
        <v>266</v>
      </c>
      <c r="AC134" s="282"/>
      <c r="AD134" s="81">
        <f>AD133*AC341</f>
        <v>0</v>
      </c>
      <c r="AE134" s="81">
        <f>AE133*AC341</f>
        <v>0</v>
      </c>
      <c r="AF134" s="81">
        <f>AF133*AC341</f>
        <v>0</v>
      </c>
      <c r="AG134" s="81">
        <f>AG133*AC341</f>
        <v>0</v>
      </c>
      <c r="AH134" s="81">
        <f>AH133*AC341</f>
        <v>0</v>
      </c>
      <c r="AI134" s="81">
        <f>AI133*AC341</f>
        <v>0</v>
      </c>
      <c r="AJ134" s="81">
        <f>AJ133*AC341</f>
        <v>0</v>
      </c>
      <c r="AK134" s="5"/>
      <c r="AL134" s="81">
        <f t="shared" ref="AL134" si="260">SUM(AD134:AK134)</f>
        <v>0</v>
      </c>
      <c r="AM134" s="48">
        <f>IFERROR((AL134/AL133),0)</f>
        <v>0</v>
      </c>
      <c r="AN134" s="290" t="str">
        <f t="shared" ref="AN134" si="261">IF(AL$12&gt;0,AL134/AL$12,"n/a")</f>
        <v>n/a</v>
      </c>
      <c r="BB134" s="47" t="s">
        <v>266</v>
      </c>
      <c r="BC134" s="282"/>
      <c r="BD134" s="81">
        <f>BD133*BC341</f>
        <v>0</v>
      </c>
      <c r="BE134" s="81">
        <f>BE133*BC341</f>
        <v>0</v>
      </c>
      <c r="BF134" s="81">
        <f>BF133*BC341</f>
        <v>0</v>
      </c>
      <c r="BG134" s="81">
        <f>BG133*BC341</f>
        <v>0</v>
      </c>
      <c r="BH134" s="81">
        <f>BH133*BC341</f>
        <v>0</v>
      </c>
      <c r="BI134" s="81">
        <f>BI133*BC341</f>
        <v>0</v>
      </c>
      <c r="BJ134" s="81">
        <f>BJ133*BC341</f>
        <v>0</v>
      </c>
      <c r="BK134" s="5"/>
      <c r="BL134" s="81">
        <f t="shared" ref="BL134" si="262">SUM(BD134:BK134)</f>
        <v>0</v>
      </c>
      <c r="BM134" s="48">
        <f>IFERROR((BL134/BL133),0)</f>
        <v>0</v>
      </c>
      <c r="BN134" s="290" t="str">
        <f t="shared" ref="BN134" si="263">IF(BL$12&gt;0,BL134/BL$12,"n/a")</f>
        <v>n/a</v>
      </c>
      <c r="CB134" s="47" t="s">
        <v>266</v>
      </c>
      <c r="CC134" s="282"/>
      <c r="CD134" s="81">
        <f>CD133*CC341</f>
        <v>0</v>
      </c>
      <c r="CE134" s="81">
        <f>CE133*CC341</f>
        <v>0</v>
      </c>
      <c r="CF134" s="81">
        <f>CF133*CC341</f>
        <v>0</v>
      </c>
      <c r="CG134" s="81">
        <f>CG133*CC341</f>
        <v>0</v>
      </c>
      <c r="CH134" s="81">
        <f>CH133*CC341</f>
        <v>0</v>
      </c>
      <c r="CI134" s="81">
        <f>CI133*CC341</f>
        <v>0</v>
      </c>
      <c r="CJ134" s="81">
        <f>CJ133*CC341</f>
        <v>0</v>
      </c>
      <c r="CK134" s="5"/>
      <c r="CL134" s="81">
        <f t="shared" ref="CL134" si="264">SUM(CD134:CK134)</f>
        <v>0</v>
      </c>
      <c r="CM134" s="48">
        <f>IFERROR((CL134/CL133),0)</f>
        <v>0</v>
      </c>
      <c r="CN134" s="290" t="str">
        <f t="shared" ref="CN134" si="265">IF(CL$12&gt;0,CL134/CL$12,"n/a")</f>
        <v>n/a</v>
      </c>
      <c r="CS134" s="25"/>
      <c r="CT134" s="25"/>
      <c r="CU134" s="25"/>
      <c r="CV134" s="25"/>
      <c r="CX134" s="25"/>
      <c r="CZ134" s="25"/>
      <c r="DA134" s="25"/>
      <c r="DC134" s="310"/>
      <c r="DD134" s="179"/>
      <c r="DE134" s="164"/>
      <c r="DF134" s="179"/>
      <c r="DG134" s="5"/>
    </row>
    <row r="135" spans="2:111" x14ac:dyDescent="0.35">
      <c r="B135" s="82" t="s">
        <v>55</v>
      </c>
      <c r="C135" s="5"/>
      <c r="D135" s="39">
        <f>D133-D134</f>
        <v>0</v>
      </c>
      <c r="E135" s="39">
        <f t="shared" ref="E135:L135" si="266">E133-E134</f>
        <v>0</v>
      </c>
      <c r="F135" s="39">
        <f t="shared" si="266"/>
        <v>0</v>
      </c>
      <c r="G135" s="39">
        <f t="shared" si="266"/>
        <v>0</v>
      </c>
      <c r="H135" s="39">
        <f t="shared" si="266"/>
        <v>0</v>
      </c>
      <c r="I135" s="39">
        <f t="shared" si="266"/>
        <v>0</v>
      </c>
      <c r="J135" s="39">
        <f t="shared" si="266"/>
        <v>0</v>
      </c>
      <c r="K135" s="5"/>
      <c r="L135" s="39">
        <f t="shared" si="266"/>
        <v>0</v>
      </c>
      <c r="M135" s="48">
        <f>IFERROR((L135/#REF!),0)</f>
        <v>0</v>
      </c>
      <c r="N135" s="290"/>
      <c r="AB135" s="82" t="s">
        <v>55</v>
      </c>
      <c r="AC135" s="5"/>
      <c r="AD135" s="39">
        <f>AD133-AD134</f>
        <v>0</v>
      </c>
      <c r="AE135" s="39">
        <f t="shared" ref="AE135:AJ135" si="267">AE133-AE134</f>
        <v>0</v>
      </c>
      <c r="AF135" s="39">
        <f t="shared" si="267"/>
        <v>0</v>
      </c>
      <c r="AG135" s="39">
        <f t="shared" si="267"/>
        <v>0</v>
      </c>
      <c r="AH135" s="39">
        <f t="shared" si="267"/>
        <v>0</v>
      </c>
      <c r="AI135" s="39">
        <f t="shared" si="267"/>
        <v>0</v>
      </c>
      <c r="AJ135" s="39">
        <f t="shared" si="267"/>
        <v>0</v>
      </c>
      <c r="AK135" s="5"/>
      <c r="AL135" s="39">
        <f t="shared" ref="AL135" si="268">AL133-AL134</f>
        <v>0</v>
      </c>
      <c r="AM135" s="48">
        <f>IFERROR((AL135/#REF!),0)</f>
        <v>0</v>
      </c>
      <c r="AN135" s="290"/>
      <c r="BB135" s="82" t="s">
        <v>55</v>
      </c>
      <c r="BC135" s="5"/>
      <c r="BD135" s="39">
        <f>BD133-BD134</f>
        <v>0</v>
      </c>
      <c r="BE135" s="39">
        <f t="shared" ref="BE135:BJ135" si="269">BE133-BE134</f>
        <v>0</v>
      </c>
      <c r="BF135" s="39">
        <f t="shared" si="269"/>
        <v>0</v>
      </c>
      <c r="BG135" s="39">
        <f t="shared" si="269"/>
        <v>0</v>
      </c>
      <c r="BH135" s="39">
        <f t="shared" si="269"/>
        <v>0</v>
      </c>
      <c r="BI135" s="39">
        <f t="shared" si="269"/>
        <v>0</v>
      </c>
      <c r="BJ135" s="39">
        <f t="shared" si="269"/>
        <v>0</v>
      </c>
      <c r="BK135" s="5"/>
      <c r="BL135" s="39">
        <f t="shared" ref="BL135" si="270">BL133-BL134</f>
        <v>0</v>
      </c>
      <c r="BM135" s="48">
        <f>IFERROR((BL135/#REF!),0)</f>
        <v>0</v>
      </c>
      <c r="BN135" s="290"/>
      <c r="CB135" s="82" t="s">
        <v>55</v>
      </c>
      <c r="CC135" s="5"/>
      <c r="CD135" s="39">
        <f>CD133-CD134</f>
        <v>0</v>
      </c>
      <c r="CE135" s="39">
        <f t="shared" ref="CE135:CJ135" si="271">CE133-CE134</f>
        <v>0</v>
      </c>
      <c r="CF135" s="39">
        <f t="shared" si="271"/>
        <v>0</v>
      </c>
      <c r="CG135" s="39">
        <f t="shared" si="271"/>
        <v>0</v>
      </c>
      <c r="CH135" s="39">
        <f t="shared" si="271"/>
        <v>0</v>
      </c>
      <c r="CI135" s="39">
        <f t="shared" si="271"/>
        <v>0</v>
      </c>
      <c r="CJ135" s="39">
        <f t="shared" si="271"/>
        <v>0</v>
      </c>
      <c r="CK135" s="5"/>
      <c r="CL135" s="39">
        <f t="shared" ref="CL135" si="272">CL133-CL134</f>
        <v>0</v>
      </c>
      <c r="CM135" s="48">
        <f>IFERROR((CL135/#REF!),0)</f>
        <v>0</v>
      </c>
      <c r="CN135" s="290"/>
      <c r="CS135" s="25"/>
      <c r="CT135" s="25"/>
      <c r="CU135" s="25"/>
      <c r="CV135" s="25"/>
      <c r="CX135" s="25"/>
      <c r="CZ135" s="25"/>
      <c r="DA135" s="25"/>
      <c r="DC135" s="310"/>
      <c r="DD135" s="179"/>
      <c r="DE135" s="164"/>
      <c r="DF135" s="179"/>
      <c r="DG135" s="5"/>
    </row>
    <row r="136" spans="2:111" x14ac:dyDescent="0.35">
      <c r="B136" s="47" t="str">
        <f>B128</f>
        <v>Payroll costs</v>
      </c>
      <c r="C136" s="5"/>
      <c r="D136" s="32">
        <f>IFERROR(IF(D247&gt;0,D247,((D90/D97)*D133)),0)</f>
        <v>0</v>
      </c>
      <c r="E136" s="32">
        <f t="shared" ref="E136:J136" si="273">IFERROR(IF(E247&gt;0,E247,((E90/E97)*E133)),0)</f>
        <v>0</v>
      </c>
      <c r="F136" s="32">
        <f t="shared" si="273"/>
        <v>0</v>
      </c>
      <c r="G136" s="32">
        <f t="shared" si="273"/>
        <v>0</v>
      </c>
      <c r="H136" s="32">
        <f t="shared" si="273"/>
        <v>0</v>
      </c>
      <c r="I136" s="32">
        <f t="shared" si="273"/>
        <v>0</v>
      </c>
      <c r="J136" s="32">
        <f t="shared" si="273"/>
        <v>0</v>
      </c>
      <c r="K136" s="5"/>
      <c r="L136" s="38">
        <f t="shared" ref="L136:L137" si="274">SUM(D136:K136)</f>
        <v>0</v>
      </c>
      <c r="M136" s="48">
        <f>IFERROR((L136/#REF!),0)</f>
        <v>0</v>
      </c>
      <c r="N136" s="290" t="str">
        <f t="shared" si="259"/>
        <v>n/a</v>
      </c>
      <c r="AB136" s="47" t="str">
        <f>AB128</f>
        <v>Payroll costs</v>
      </c>
      <c r="AC136" s="5"/>
      <c r="AD136" s="32">
        <f>IFERROR(IF(AD247&gt;0,AD247,((AD90/AD97)*AD133)),0)</f>
        <v>0</v>
      </c>
      <c r="AE136" s="32">
        <f t="shared" ref="AE136:AJ136" si="275">IFERROR(IF(AE247&gt;0,AE247,((AE90/AE97)*AE133)),0)</f>
        <v>0</v>
      </c>
      <c r="AF136" s="32">
        <f t="shared" si="275"/>
        <v>0</v>
      </c>
      <c r="AG136" s="32">
        <f t="shared" si="275"/>
        <v>0</v>
      </c>
      <c r="AH136" s="32">
        <f t="shared" si="275"/>
        <v>0</v>
      </c>
      <c r="AI136" s="32">
        <f t="shared" si="275"/>
        <v>0</v>
      </c>
      <c r="AJ136" s="32">
        <f t="shared" si="275"/>
        <v>0</v>
      </c>
      <c r="AK136" s="5"/>
      <c r="AL136" s="38">
        <f t="shared" ref="AL136:AL137" si="276">SUM(AD136:AK136)</f>
        <v>0</v>
      </c>
      <c r="AM136" s="48">
        <f>IFERROR((AL136/#REF!),0)</f>
        <v>0</v>
      </c>
      <c r="AN136" s="290" t="str">
        <f t="shared" ref="AN136:AN138" si="277">IF(AL$12&gt;0,AL136/AL$12,"n/a")</f>
        <v>n/a</v>
      </c>
      <c r="BB136" s="47" t="str">
        <f>BB128</f>
        <v>Payroll costs</v>
      </c>
      <c r="BC136" s="5"/>
      <c r="BD136" s="32">
        <f>IFERROR(IF(BD247&gt;0,BD247,((BD90/BD97)*BD133)),0)</f>
        <v>0</v>
      </c>
      <c r="BE136" s="32">
        <f t="shared" ref="BE136:BJ136" si="278">IFERROR(IF(BE247&gt;0,BE247,((BE90/BE97)*BE133)),0)</f>
        <v>0</v>
      </c>
      <c r="BF136" s="32">
        <f t="shared" si="278"/>
        <v>0</v>
      </c>
      <c r="BG136" s="32">
        <f t="shared" si="278"/>
        <v>0</v>
      </c>
      <c r="BH136" s="32">
        <f t="shared" si="278"/>
        <v>0</v>
      </c>
      <c r="BI136" s="32">
        <f t="shared" si="278"/>
        <v>0</v>
      </c>
      <c r="BJ136" s="32">
        <f t="shared" si="278"/>
        <v>0</v>
      </c>
      <c r="BK136" s="5"/>
      <c r="BL136" s="38">
        <f t="shared" ref="BL136:BL137" si="279">SUM(BD136:BK136)</f>
        <v>0</v>
      </c>
      <c r="BM136" s="48">
        <f>IFERROR((BL136/#REF!),0)</f>
        <v>0</v>
      </c>
      <c r="BN136" s="290" t="str">
        <f t="shared" ref="BN136:BN138" si="280">IF(BL$12&gt;0,BL136/BL$12,"n/a")</f>
        <v>n/a</v>
      </c>
      <c r="CB136" s="47" t="str">
        <f>CB128</f>
        <v>Payroll costs</v>
      </c>
      <c r="CC136" s="5"/>
      <c r="CD136" s="32">
        <f>IFERROR(IF(CD247&gt;0,CD247,((CD90/CD97)*CD133)),0)</f>
        <v>0</v>
      </c>
      <c r="CE136" s="32">
        <f t="shared" ref="CE136:CJ136" si="281">IFERROR(IF(CE247&gt;0,CE247,((CE90/CE97)*CE133)),0)</f>
        <v>0</v>
      </c>
      <c r="CF136" s="32">
        <f t="shared" si="281"/>
        <v>0</v>
      </c>
      <c r="CG136" s="32">
        <f t="shared" si="281"/>
        <v>0</v>
      </c>
      <c r="CH136" s="32">
        <f t="shared" si="281"/>
        <v>0</v>
      </c>
      <c r="CI136" s="32">
        <f t="shared" si="281"/>
        <v>0</v>
      </c>
      <c r="CJ136" s="32">
        <f t="shared" si="281"/>
        <v>0</v>
      </c>
      <c r="CK136" s="5"/>
      <c r="CL136" s="38">
        <f t="shared" ref="CL136:CL137" si="282">SUM(CD136:CK136)</f>
        <v>0</v>
      </c>
      <c r="CM136" s="48">
        <f>IFERROR((CL136/#REF!),0)</f>
        <v>0</v>
      </c>
      <c r="CN136" s="290" t="str">
        <f t="shared" ref="CN136:CN138" si="283">IF(CL$12&gt;0,CL136/CL$12,"n/a")</f>
        <v>n/a</v>
      </c>
      <c r="CS136" s="25"/>
      <c r="CT136" s="25"/>
      <c r="CU136" s="25"/>
      <c r="CV136" s="25"/>
      <c r="CX136" s="25"/>
      <c r="CZ136" s="25"/>
      <c r="DA136" s="25"/>
      <c r="DC136" s="310"/>
      <c r="DD136" s="179"/>
      <c r="DE136" s="164"/>
      <c r="DF136" s="179"/>
      <c r="DG136" s="5"/>
    </row>
    <row r="137" spans="2:111" x14ac:dyDescent="0.35">
      <c r="B137" s="47" t="str">
        <f>B129</f>
        <v xml:space="preserve">Other costs of sales </v>
      </c>
      <c r="C137" s="5"/>
      <c r="D137" s="38">
        <f>D133*C346</f>
        <v>0</v>
      </c>
      <c r="E137" s="38">
        <f>E133*C346</f>
        <v>0</v>
      </c>
      <c r="F137" s="38">
        <f>F133*C346</f>
        <v>0</v>
      </c>
      <c r="G137" s="38">
        <f>G133*C346</f>
        <v>0</v>
      </c>
      <c r="H137" s="38">
        <f>H133*C346</f>
        <v>0</v>
      </c>
      <c r="I137" s="38">
        <f>I133*C346</f>
        <v>0</v>
      </c>
      <c r="J137" s="38">
        <f>J133*C346</f>
        <v>0</v>
      </c>
      <c r="K137" s="5"/>
      <c r="L137" s="38">
        <f t="shared" si="274"/>
        <v>0</v>
      </c>
      <c r="M137" s="48">
        <f>IFERROR((L137/#REF!),0)</f>
        <v>0</v>
      </c>
      <c r="N137" s="290" t="str">
        <f t="shared" si="259"/>
        <v>n/a</v>
      </c>
      <c r="AB137" s="47" t="str">
        <f>AB129</f>
        <v xml:space="preserve">Other costs of sales </v>
      </c>
      <c r="AC137" s="5"/>
      <c r="AD137" s="38">
        <f>AD133*AC346</f>
        <v>0</v>
      </c>
      <c r="AE137" s="38">
        <f>AE133*AC346</f>
        <v>0</v>
      </c>
      <c r="AF137" s="38">
        <f>AF133*AC346</f>
        <v>0</v>
      </c>
      <c r="AG137" s="38">
        <f>AG133*AC346</f>
        <v>0</v>
      </c>
      <c r="AH137" s="38">
        <f>AH133*AC346</f>
        <v>0</v>
      </c>
      <c r="AI137" s="38">
        <f>AI133*AC346</f>
        <v>0</v>
      </c>
      <c r="AJ137" s="38">
        <f>AJ133*AC346</f>
        <v>0</v>
      </c>
      <c r="AK137" s="5"/>
      <c r="AL137" s="38">
        <f t="shared" si="276"/>
        <v>0</v>
      </c>
      <c r="AM137" s="48">
        <f>IFERROR((AL137/#REF!),0)</f>
        <v>0</v>
      </c>
      <c r="AN137" s="290" t="str">
        <f t="shared" si="277"/>
        <v>n/a</v>
      </c>
      <c r="BB137" s="47" t="str">
        <f>BB129</f>
        <v xml:space="preserve">Other costs of sales </v>
      </c>
      <c r="BC137" s="5"/>
      <c r="BD137" s="38">
        <f>BD133*BC346</f>
        <v>0</v>
      </c>
      <c r="BE137" s="38">
        <f>BE133*BC346</f>
        <v>0</v>
      </c>
      <c r="BF137" s="38">
        <f>BF133*BC346</f>
        <v>0</v>
      </c>
      <c r="BG137" s="38">
        <f>BG133*BC346</f>
        <v>0</v>
      </c>
      <c r="BH137" s="38">
        <f>BH133*BC346</f>
        <v>0</v>
      </c>
      <c r="BI137" s="38">
        <f>BI133*BC346</f>
        <v>0</v>
      </c>
      <c r="BJ137" s="38">
        <f>BJ133*BC346</f>
        <v>0</v>
      </c>
      <c r="BK137" s="5"/>
      <c r="BL137" s="38">
        <f t="shared" si="279"/>
        <v>0</v>
      </c>
      <c r="BM137" s="48">
        <f>IFERROR((BL137/#REF!),0)</f>
        <v>0</v>
      </c>
      <c r="BN137" s="290" t="str">
        <f t="shared" si="280"/>
        <v>n/a</v>
      </c>
      <c r="CB137" s="47" t="str">
        <f>CB129</f>
        <v xml:space="preserve">Other costs of sales </v>
      </c>
      <c r="CC137" s="5"/>
      <c r="CD137" s="38">
        <f>CD133*CC346</f>
        <v>0</v>
      </c>
      <c r="CE137" s="38">
        <f>CE133*CC346</f>
        <v>0</v>
      </c>
      <c r="CF137" s="38">
        <f>CF133*CC346</f>
        <v>0</v>
      </c>
      <c r="CG137" s="38">
        <f>CG133*CC346</f>
        <v>0</v>
      </c>
      <c r="CH137" s="38">
        <f>CH133*CC346</f>
        <v>0</v>
      </c>
      <c r="CI137" s="38">
        <f>CI133*CC346</f>
        <v>0</v>
      </c>
      <c r="CJ137" s="38">
        <f>CJ133*CC346</f>
        <v>0</v>
      </c>
      <c r="CK137" s="5"/>
      <c r="CL137" s="38">
        <f t="shared" si="282"/>
        <v>0</v>
      </c>
      <c r="CM137" s="48">
        <f>IFERROR((CL137/#REF!),0)</f>
        <v>0</v>
      </c>
      <c r="CN137" s="290" t="str">
        <f t="shared" si="283"/>
        <v>n/a</v>
      </c>
      <c r="CS137" s="25"/>
      <c r="CT137" s="25"/>
      <c r="CU137" s="25"/>
      <c r="CV137" s="25"/>
      <c r="CX137" s="25"/>
      <c r="CZ137" s="25"/>
      <c r="DA137" s="25"/>
      <c r="DC137" s="310"/>
      <c r="DD137" s="179"/>
      <c r="DE137" s="164"/>
      <c r="DF137" s="179"/>
      <c r="DG137" s="5"/>
    </row>
    <row r="138" spans="2:111" x14ac:dyDescent="0.35">
      <c r="B138" s="82" t="str">
        <f>B130</f>
        <v>Contribution to unapportioned weekly operating expenses (cell C392)</v>
      </c>
      <c r="C138" s="5"/>
      <c r="D138" s="84">
        <f>D135-D136-D137</f>
        <v>0</v>
      </c>
      <c r="E138" s="84">
        <f t="shared" ref="E138:J138" si="284">E135-E136-E137</f>
        <v>0</v>
      </c>
      <c r="F138" s="84">
        <f t="shared" si="284"/>
        <v>0</v>
      </c>
      <c r="G138" s="84">
        <f t="shared" si="284"/>
        <v>0</v>
      </c>
      <c r="H138" s="84">
        <f t="shared" si="284"/>
        <v>0</v>
      </c>
      <c r="I138" s="84">
        <f t="shared" si="284"/>
        <v>0</v>
      </c>
      <c r="J138" s="84">
        <f t="shared" si="284"/>
        <v>0</v>
      </c>
      <c r="K138" s="5"/>
      <c r="L138" s="84">
        <f t="shared" ref="L138" si="285">L135-L136-L137</f>
        <v>0</v>
      </c>
      <c r="M138" s="48">
        <f>IFERROR((L138/#REF!),0)</f>
        <v>0</v>
      </c>
      <c r="N138" s="290" t="str">
        <f t="shared" si="259"/>
        <v>n/a</v>
      </c>
      <c r="AB138" s="82" t="str">
        <f>AB130</f>
        <v>Contribution to unapportioned weekly operating expenses (cell AC392)</v>
      </c>
      <c r="AC138" s="5"/>
      <c r="AD138" s="84">
        <f>AD135-AD136-AD137</f>
        <v>0</v>
      </c>
      <c r="AE138" s="84">
        <f t="shared" ref="AE138:AJ138" si="286">AE135-AE136-AE137</f>
        <v>0</v>
      </c>
      <c r="AF138" s="84">
        <f t="shared" si="286"/>
        <v>0</v>
      </c>
      <c r="AG138" s="84">
        <f t="shared" si="286"/>
        <v>0</v>
      </c>
      <c r="AH138" s="84">
        <f t="shared" si="286"/>
        <v>0</v>
      </c>
      <c r="AI138" s="84">
        <f t="shared" si="286"/>
        <v>0</v>
      </c>
      <c r="AJ138" s="84">
        <f t="shared" si="286"/>
        <v>0</v>
      </c>
      <c r="AK138" s="5"/>
      <c r="AL138" s="84">
        <f t="shared" ref="AL138" si="287">AL135-AL136-AL137</f>
        <v>0</v>
      </c>
      <c r="AM138" s="48">
        <f>IFERROR((AL138/#REF!),0)</f>
        <v>0</v>
      </c>
      <c r="AN138" s="290" t="str">
        <f t="shared" si="277"/>
        <v>n/a</v>
      </c>
      <c r="BB138" s="82" t="str">
        <f>BB130</f>
        <v>Contribution to unapportioned weekly operating expenses (cell BC392)</v>
      </c>
      <c r="BC138" s="5"/>
      <c r="BD138" s="84">
        <f>BD135-BD136-BD137</f>
        <v>0</v>
      </c>
      <c r="BE138" s="84">
        <f t="shared" ref="BE138:BJ138" si="288">BE135-BE136-BE137</f>
        <v>0</v>
      </c>
      <c r="BF138" s="84">
        <f t="shared" si="288"/>
        <v>0</v>
      </c>
      <c r="BG138" s="84">
        <f t="shared" si="288"/>
        <v>0</v>
      </c>
      <c r="BH138" s="84">
        <f t="shared" si="288"/>
        <v>0</v>
      </c>
      <c r="BI138" s="84">
        <f t="shared" si="288"/>
        <v>0</v>
      </c>
      <c r="BJ138" s="84">
        <f t="shared" si="288"/>
        <v>0</v>
      </c>
      <c r="BK138" s="5"/>
      <c r="BL138" s="84">
        <f t="shared" ref="BL138" si="289">BL135-BL136-BL137</f>
        <v>0</v>
      </c>
      <c r="BM138" s="48">
        <f>IFERROR((BL138/#REF!),0)</f>
        <v>0</v>
      </c>
      <c r="BN138" s="290" t="str">
        <f t="shared" si="280"/>
        <v>n/a</v>
      </c>
      <c r="CB138" s="82" t="str">
        <f>CB130</f>
        <v>Contribution to unapportioned weekly operating expenses (cell CC392)</v>
      </c>
      <c r="CC138" s="5"/>
      <c r="CD138" s="84">
        <f>CD135-CD136-CD137</f>
        <v>0</v>
      </c>
      <c r="CE138" s="84">
        <f t="shared" ref="CE138:CJ138" si="290">CE135-CE136-CE137</f>
        <v>0</v>
      </c>
      <c r="CF138" s="84">
        <f t="shared" si="290"/>
        <v>0</v>
      </c>
      <c r="CG138" s="84">
        <f t="shared" si="290"/>
        <v>0</v>
      </c>
      <c r="CH138" s="84">
        <f t="shared" si="290"/>
        <v>0</v>
      </c>
      <c r="CI138" s="84">
        <f t="shared" si="290"/>
        <v>0</v>
      </c>
      <c r="CJ138" s="84">
        <f t="shared" si="290"/>
        <v>0</v>
      </c>
      <c r="CK138" s="5"/>
      <c r="CL138" s="84">
        <f t="shared" ref="CL138" si="291">CL135-CL136-CL137</f>
        <v>0</v>
      </c>
      <c r="CM138" s="48">
        <f>IFERROR((CL138/#REF!),0)</f>
        <v>0</v>
      </c>
      <c r="CN138" s="290" t="str">
        <f t="shared" si="283"/>
        <v>n/a</v>
      </c>
      <c r="CS138" s="25"/>
      <c r="CT138" s="25"/>
      <c r="CU138" s="25"/>
      <c r="CV138" s="25"/>
      <c r="CX138" s="25"/>
      <c r="CZ138" s="25"/>
      <c r="DA138" s="25"/>
      <c r="DC138" s="310"/>
      <c r="DD138" s="179"/>
      <c r="DE138" s="164"/>
      <c r="DF138" s="179"/>
      <c r="DG138" s="5"/>
    </row>
    <row r="139" spans="2:111" x14ac:dyDescent="0.35"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1"/>
      <c r="N139" s="292"/>
      <c r="AB139" s="49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1"/>
      <c r="AN139" s="292"/>
      <c r="BB139" s="49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1"/>
      <c r="BN139" s="292"/>
      <c r="CB139" s="49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1"/>
      <c r="CN139" s="292"/>
      <c r="CS139" s="25"/>
      <c r="CT139" s="25"/>
      <c r="CU139" s="25"/>
      <c r="CV139" s="25"/>
      <c r="CX139" s="25"/>
      <c r="CZ139" s="25"/>
      <c r="DA139" s="25"/>
      <c r="DC139" s="310"/>
      <c r="DD139" s="179"/>
      <c r="DE139" s="164"/>
      <c r="DF139" s="179"/>
      <c r="DG139" s="5"/>
    </row>
    <row r="140" spans="2:111" x14ac:dyDescent="0.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292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292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292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292"/>
      <c r="DA140" s="25"/>
      <c r="DC140" s="310"/>
      <c r="DD140" s="179"/>
      <c r="DE140" s="164"/>
      <c r="DF140" s="179"/>
      <c r="DG140" s="5"/>
    </row>
    <row r="141" spans="2:111" x14ac:dyDescent="0.35">
      <c r="B141" s="41" t="s">
        <v>268</v>
      </c>
      <c r="C141" s="42"/>
      <c r="D141" s="43"/>
      <c r="E141" s="43"/>
      <c r="F141" s="43"/>
      <c r="G141" s="43"/>
      <c r="H141" s="43"/>
      <c r="I141" s="43"/>
      <c r="J141" s="43"/>
      <c r="K141" s="42"/>
      <c r="L141" s="42"/>
      <c r="M141" s="44"/>
      <c r="N141" s="292"/>
      <c r="AB141" s="41" t="s">
        <v>268</v>
      </c>
      <c r="AC141" s="42"/>
      <c r="AD141" s="43"/>
      <c r="AE141" s="43"/>
      <c r="AF141" s="43"/>
      <c r="AG141" s="43"/>
      <c r="AH141" s="43"/>
      <c r="AI141" s="43"/>
      <c r="AJ141" s="43"/>
      <c r="AK141" s="42"/>
      <c r="AL141" s="42"/>
      <c r="AM141" s="44"/>
      <c r="AN141" s="292"/>
      <c r="BB141" s="41" t="s">
        <v>268</v>
      </c>
      <c r="BC141" s="42"/>
      <c r="BD141" s="43"/>
      <c r="BE141" s="43"/>
      <c r="BF141" s="43"/>
      <c r="BG141" s="43"/>
      <c r="BH141" s="43"/>
      <c r="BI141" s="43"/>
      <c r="BJ141" s="43"/>
      <c r="BK141" s="42"/>
      <c r="BL141" s="42"/>
      <c r="BM141" s="44"/>
      <c r="BN141" s="292"/>
      <c r="CB141" s="41" t="s">
        <v>268</v>
      </c>
      <c r="CC141" s="42"/>
      <c r="CD141" s="43"/>
      <c r="CE141" s="43"/>
      <c r="CF141" s="43"/>
      <c r="CG141" s="43"/>
      <c r="CH141" s="43"/>
      <c r="CI141" s="43"/>
      <c r="CJ141" s="43"/>
      <c r="CK141" s="42"/>
      <c r="CL141" s="42"/>
      <c r="CM141" s="44"/>
      <c r="CN141" s="292"/>
      <c r="DA141" s="25"/>
      <c r="DC141" s="310"/>
    </row>
    <row r="142" spans="2:111" x14ac:dyDescent="0.35">
      <c r="B142" s="229" t="str">
        <f>B109</f>
        <v>Sit in service</v>
      </c>
      <c r="C142" s="5"/>
      <c r="D142" s="29" t="s">
        <v>18</v>
      </c>
      <c r="E142" s="29" t="s">
        <v>19</v>
      </c>
      <c r="F142" s="29" t="s">
        <v>20</v>
      </c>
      <c r="G142" s="29" t="s">
        <v>21</v>
      </c>
      <c r="H142" s="29" t="s">
        <v>22</v>
      </c>
      <c r="I142" s="29" t="s">
        <v>23</v>
      </c>
      <c r="J142" s="29" t="s">
        <v>24</v>
      </c>
      <c r="K142" s="5"/>
      <c r="L142" s="40" t="s">
        <v>1</v>
      </c>
      <c r="M142" s="46"/>
      <c r="N142" s="295" t="s">
        <v>47</v>
      </c>
      <c r="AB142" s="229" t="str">
        <f>AB109</f>
        <v>Sit in service</v>
      </c>
      <c r="AC142" s="5"/>
      <c r="AD142" s="29" t="s">
        <v>18</v>
      </c>
      <c r="AE142" s="29" t="s">
        <v>19</v>
      </c>
      <c r="AF142" s="29" t="s">
        <v>20</v>
      </c>
      <c r="AG142" s="29" t="s">
        <v>21</v>
      </c>
      <c r="AH142" s="29" t="s">
        <v>22</v>
      </c>
      <c r="AI142" s="29" t="s">
        <v>23</v>
      </c>
      <c r="AJ142" s="29" t="s">
        <v>24</v>
      </c>
      <c r="AK142" s="5"/>
      <c r="AL142" s="40" t="s">
        <v>1</v>
      </c>
      <c r="AM142" s="46"/>
      <c r="AN142" s="295" t="s">
        <v>47</v>
      </c>
      <c r="BB142" s="229" t="str">
        <f>BB109</f>
        <v>Sit in service</v>
      </c>
      <c r="BC142" s="5"/>
      <c r="BD142" s="29" t="s">
        <v>18</v>
      </c>
      <c r="BE142" s="29" t="s">
        <v>19</v>
      </c>
      <c r="BF142" s="29" t="s">
        <v>20</v>
      </c>
      <c r="BG142" s="29" t="s">
        <v>21</v>
      </c>
      <c r="BH142" s="29" t="s">
        <v>22</v>
      </c>
      <c r="BI142" s="29" t="s">
        <v>23</v>
      </c>
      <c r="BJ142" s="29" t="s">
        <v>24</v>
      </c>
      <c r="BK142" s="5"/>
      <c r="BL142" s="40" t="s">
        <v>1</v>
      </c>
      <c r="BM142" s="46"/>
      <c r="BN142" s="295" t="s">
        <v>47</v>
      </c>
      <c r="CB142" s="229" t="str">
        <f>CB109</f>
        <v>Sit in service</v>
      </c>
      <c r="CC142" s="5"/>
      <c r="CD142" s="29" t="s">
        <v>18</v>
      </c>
      <c r="CE142" s="29" t="s">
        <v>19</v>
      </c>
      <c r="CF142" s="29" t="s">
        <v>20</v>
      </c>
      <c r="CG142" s="29" t="s">
        <v>21</v>
      </c>
      <c r="CH142" s="29" t="s">
        <v>22</v>
      </c>
      <c r="CI142" s="29" t="s">
        <v>23</v>
      </c>
      <c r="CJ142" s="29" t="s">
        <v>24</v>
      </c>
      <c r="CK142" s="5"/>
      <c r="CL142" s="40" t="s">
        <v>1</v>
      </c>
      <c r="CM142" s="46"/>
      <c r="CN142" s="295" t="s">
        <v>47</v>
      </c>
      <c r="CZ142" s="25"/>
      <c r="DA142" s="25"/>
      <c r="DC142" s="310"/>
    </row>
    <row r="143" spans="2:111" x14ac:dyDescent="0.35">
      <c r="B143" s="47" t="s">
        <v>53</v>
      </c>
      <c r="C143" s="5"/>
      <c r="D143" s="32">
        <f t="shared" ref="D143:J143" si="292">IF(D54&gt;0,D54,D37*D44)</f>
        <v>0</v>
      </c>
      <c r="E143" s="32">
        <f t="shared" si="292"/>
        <v>0</v>
      </c>
      <c r="F143" s="32">
        <f t="shared" si="292"/>
        <v>0</v>
      </c>
      <c r="G143" s="32">
        <f t="shared" si="292"/>
        <v>0</v>
      </c>
      <c r="H143" s="32">
        <f t="shared" si="292"/>
        <v>0</v>
      </c>
      <c r="I143" s="32">
        <f t="shared" si="292"/>
        <v>0</v>
      </c>
      <c r="J143" s="32">
        <f t="shared" si="292"/>
        <v>0</v>
      </c>
      <c r="K143" s="13"/>
      <c r="L143" s="38">
        <f>SUM(D143:K143)</f>
        <v>0</v>
      </c>
      <c r="M143" s="46"/>
      <c r="N143" s="290" t="str">
        <f>IF(L$37&gt;0,L143/L$37,"n/a")</f>
        <v>n/a</v>
      </c>
      <c r="AB143" s="47" t="s">
        <v>53</v>
      </c>
      <c r="AC143" s="5"/>
      <c r="AD143" s="32">
        <f t="shared" ref="AD143:AJ143" si="293">IF(AD54&gt;0,AD54,AD37*AD44)</f>
        <v>0</v>
      </c>
      <c r="AE143" s="32">
        <f t="shared" si="293"/>
        <v>0</v>
      </c>
      <c r="AF143" s="32">
        <f t="shared" si="293"/>
        <v>0</v>
      </c>
      <c r="AG143" s="32">
        <f t="shared" si="293"/>
        <v>0</v>
      </c>
      <c r="AH143" s="32">
        <f t="shared" si="293"/>
        <v>0</v>
      </c>
      <c r="AI143" s="32">
        <f t="shared" si="293"/>
        <v>0</v>
      </c>
      <c r="AJ143" s="32">
        <f t="shared" si="293"/>
        <v>0</v>
      </c>
      <c r="AK143" s="13"/>
      <c r="AL143" s="38">
        <f>SUM(AD143:AK143)</f>
        <v>0</v>
      </c>
      <c r="AM143" s="46"/>
      <c r="AN143" s="290">
        <f>IF(AL$37&gt;0,AL143/AL$37,"n/a")</f>
        <v>0</v>
      </c>
      <c r="BB143" s="47" t="s">
        <v>53</v>
      </c>
      <c r="BC143" s="5"/>
      <c r="BD143" s="32">
        <f t="shared" ref="BD143:BJ143" si="294">IF(BD54&gt;0,BD54,BD37*BD44)</f>
        <v>0</v>
      </c>
      <c r="BE143" s="32">
        <f t="shared" si="294"/>
        <v>0</v>
      </c>
      <c r="BF143" s="32">
        <f t="shared" si="294"/>
        <v>0</v>
      </c>
      <c r="BG143" s="32">
        <f t="shared" si="294"/>
        <v>0</v>
      </c>
      <c r="BH143" s="32">
        <f t="shared" si="294"/>
        <v>0</v>
      </c>
      <c r="BI143" s="32">
        <f t="shared" si="294"/>
        <v>0</v>
      </c>
      <c r="BJ143" s="32">
        <f t="shared" si="294"/>
        <v>0</v>
      </c>
      <c r="BK143" s="13"/>
      <c r="BL143" s="38">
        <f>SUM(BD143:BK143)</f>
        <v>0</v>
      </c>
      <c r="BM143" s="46"/>
      <c r="BN143" s="290" t="str">
        <f>IF(BL$37&gt;0,BL143/BL$37,"n/a")</f>
        <v>n/a</v>
      </c>
      <c r="CB143" s="47" t="s">
        <v>53</v>
      </c>
      <c r="CC143" s="5"/>
      <c r="CD143" s="32">
        <f t="shared" ref="CD143:CJ143" si="295">IF(CD54&gt;0,CD54,CD37*CD44)</f>
        <v>0</v>
      </c>
      <c r="CE143" s="32">
        <f t="shared" si="295"/>
        <v>0</v>
      </c>
      <c r="CF143" s="32">
        <f t="shared" si="295"/>
        <v>0</v>
      </c>
      <c r="CG143" s="32">
        <f t="shared" si="295"/>
        <v>0</v>
      </c>
      <c r="CH143" s="32">
        <f t="shared" si="295"/>
        <v>0</v>
      </c>
      <c r="CI143" s="32">
        <f t="shared" si="295"/>
        <v>0</v>
      </c>
      <c r="CJ143" s="32">
        <f t="shared" si="295"/>
        <v>0</v>
      </c>
      <c r="CK143" s="13"/>
      <c r="CL143" s="38">
        <f>SUM(CD143:CK143)</f>
        <v>0</v>
      </c>
      <c r="CM143" s="46"/>
      <c r="CN143" s="290" t="str">
        <f>IF(CL$37&gt;0,CL143/CL$37,"n/a")</f>
        <v>n/a</v>
      </c>
      <c r="CZ143" s="25"/>
      <c r="DA143" s="25"/>
      <c r="DC143" s="310"/>
    </row>
    <row r="144" spans="2:111" x14ac:dyDescent="0.35">
      <c r="B144" s="47" t="s">
        <v>216</v>
      </c>
      <c r="C144" s="5"/>
      <c r="D144" s="32">
        <f t="shared" ref="D144:J144" si="296">IF(D55&gt;0,D55,D37*D45)</f>
        <v>0</v>
      </c>
      <c r="E144" s="32">
        <f t="shared" si="296"/>
        <v>0</v>
      </c>
      <c r="F144" s="32">
        <f t="shared" si="296"/>
        <v>0</v>
      </c>
      <c r="G144" s="32">
        <f t="shared" si="296"/>
        <v>0</v>
      </c>
      <c r="H144" s="32">
        <f t="shared" si="296"/>
        <v>0</v>
      </c>
      <c r="I144" s="32">
        <f t="shared" si="296"/>
        <v>0</v>
      </c>
      <c r="J144" s="32">
        <f t="shared" si="296"/>
        <v>0</v>
      </c>
      <c r="K144" s="13"/>
      <c r="L144" s="38">
        <f>SUM(D144:K144)</f>
        <v>0</v>
      </c>
      <c r="M144" s="46"/>
      <c r="N144" s="290" t="str">
        <f>IF(L$38&gt;0,L144/L$38,"n/a")</f>
        <v>n/a</v>
      </c>
      <c r="AB144" s="47" t="s">
        <v>216</v>
      </c>
      <c r="AC144" s="5"/>
      <c r="AD144" s="38">
        <f t="shared" ref="AD144:AJ144" si="297">IF(AD55&gt;0,AD55,AD37*AD45)</f>
        <v>0</v>
      </c>
      <c r="AE144" s="38">
        <f t="shared" si="297"/>
        <v>0</v>
      </c>
      <c r="AF144" s="38">
        <f t="shared" si="297"/>
        <v>0</v>
      </c>
      <c r="AG144" s="38">
        <f t="shared" si="297"/>
        <v>0</v>
      </c>
      <c r="AH144" s="38">
        <f t="shared" si="297"/>
        <v>0</v>
      </c>
      <c r="AI144" s="38">
        <f t="shared" si="297"/>
        <v>0</v>
      </c>
      <c r="AJ144" s="38">
        <f t="shared" si="297"/>
        <v>0</v>
      </c>
      <c r="AK144" s="13"/>
      <c r="AL144" s="38">
        <f>SUM(AD144:AK144)</f>
        <v>0</v>
      </c>
      <c r="AM144" s="46"/>
      <c r="AN144" s="290">
        <f>IF(AL$38&gt;0,AL144/AL$38,"n/a")</f>
        <v>0</v>
      </c>
      <c r="BB144" s="47" t="s">
        <v>216</v>
      </c>
      <c r="BC144" s="5"/>
      <c r="BD144" s="38">
        <f t="shared" ref="BD144:BJ144" si="298">IF(BD55&gt;0,BD55,BD37*BD45)</f>
        <v>0</v>
      </c>
      <c r="BE144" s="38">
        <f t="shared" si="298"/>
        <v>0</v>
      </c>
      <c r="BF144" s="38">
        <f t="shared" si="298"/>
        <v>0</v>
      </c>
      <c r="BG144" s="38">
        <f t="shared" si="298"/>
        <v>0</v>
      </c>
      <c r="BH144" s="38">
        <f t="shared" si="298"/>
        <v>0</v>
      </c>
      <c r="BI144" s="38">
        <f t="shared" si="298"/>
        <v>0</v>
      </c>
      <c r="BJ144" s="38">
        <f t="shared" si="298"/>
        <v>0</v>
      </c>
      <c r="BK144" s="13"/>
      <c r="BL144" s="38">
        <f>SUM(BD144:BK144)</f>
        <v>0</v>
      </c>
      <c r="BM144" s="46"/>
      <c r="BN144" s="290" t="str">
        <f>IF(BL$38&gt;0,BL144/BL$38,"n/a")</f>
        <v>n/a</v>
      </c>
      <c r="CB144" s="47" t="s">
        <v>216</v>
      </c>
      <c r="CC144" s="5"/>
      <c r="CD144" s="38">
        <f t="shared" ref="CD144:CJ144" si="299">IF(CD55&gt;0,CD55,CD37*CD45)</f>
        <v>0</v>
      </c>
      <c r="CE144" s="38">
        <f t="shared" si="299"/>
        <v>0</v>
      </c>
      <c r="CF144" s="38">
        <f t="shared" si="299"/>
        <v>0</v>
      </c>
      <c r="CG144" s="38">
        <f t="shared" si="299"/>
        <v>0</v>
      </c>
      <c r="CH144" s="38">
        <f t="shared" si="299"/>
        <v>0</v>
      </c>
      <c r="CI144" s="38">
        <f t="shared" si="299"/>
        <v>0</v>
      </c>
      <c r="CJ144" s="38">
        <f t="shared" si="299"/>
        <v>0</v>
      </c>
      <c r="CK144" s="13"/>
      <c r="CL144" s="38">
        <f>SUM(CD144:CK144)</f>
        <v>0</v>
      </c>
      <c r="CM144" s="46"/>
      <c r="CN144" s="290" t="str">
        <f>IF(CL$38&gt;0,CL144/CL$38,"n/a")</f>
        <v>n/a</v>
      </c>
      <c r="CZ144" s="25"/>
      <c r="DA144" s="25"/>
      <c r="DC144" s="310"/>
    </row>
    <row r="145" spans="2:107" x14ac:dyDescent="0.35">
      <c r="B145" s="47" t="s">
        <v>217</v>
      </c>
      <c r="C145" s="5"/>
      <c r="D145" s="86">
        <f t="shared" ref="D145:J145" si="300">IF(D53&gt;0,D53,D36*D43)</f>
        <v>0</v>
      </c>
      <c r="E145" s="86">
        <f t="shared" si="300"/>
        <v>0</v>
      </c>
      <c r="F145" s="86">
        <f t="shared" si="300"/>
        <v>0</v>
      </c>
      <c r="G145" s="86">
        <f t="shared" si="300"/>
        <v>0</v>
      </c>
      <c r="H145" s="86">
        <f t="shared" si="300"/>
        <v>0</v>
      </c>
      <c r="I145" s="86">
        <f t="shared" si="300"/>
        <v>0</v>
      </c>
      <c r="J145" s="86">
        <f t="shared" si="300"/>
        <v>0</v>
      </c>
      <c r="K145" s="269"/>
      <c r="L145" s="81">
        <f>SUM(D145:K145)</f>
        <v>0</v>
      </c>
      <c r="M145" s="46"/>
      <c r="N145" s="290" t="str">
        <f>IF(L$36&gt;0,L145/L$36,"n/a")</f>
        <v>n/a</v>
      </c>
      <c r="AB145" s="47" t="s">
        <v>217</v>
      </c>
      <c r="AC145" s="5"/>
      <c r="AD145" s="85">
        <f t="shared" ref="AD145:AJ145" si="301">IF(AD53&gt;0,AD53,AD36*AD43)</f>
        <v>0</v>
      </c>
      <c r="AE145" s="85">
        <f t="shared" si="301"/>
        <v>0</v>
      </c>
      <c r="AF145" s="85">
        <f t="shared" si="301"/>
        <v>0</v>
      </c>
      <c r="AG145" s="85">
        <f t="shared" si="301"/>
        <v>0</v>
      </c>
      <c r="AH145" s="85">
        <f t="shared" si="301"/>
        <v>0</v>
      </c>
      <c r="AI145" s="85">
        <f t="shared" si="301"/>
        <v>0</v>
      </c>
      <c r="AJ145" s="85">
        <f t="shared" si="301"/>
        <v>0</v>
      </c>
      <c r="AK145" s="269"/>
      <c r="AL145" s="81">
        <f>SUM(AD145:AK145)</f>
        <v>0</v>
      </c>
      <c r="AM145" s="46"/>
      <c r="AN145" s="290">
        <f>IF(AL$36&gt;0,AL145/AL$36,"n/a")</f>
        <v>0</v>
      </c>
      <c r="BB145" s="47" t="s">
        <v>217</v>
      </c>
      <c r="BC145" s="5"/>
      <c r="BD145" s="85">
        <f t="shared" ref="BD145:BJ145" si="302">IF(BD53&gt;0,BD53,BD36*BD43)</f>
        <v>0</v>
      </c>
      <c r="BE145" s="85">
        <f t="shared" si="302"/>
        <v>0</v>
      </c>
      <c r="BF145" s="85">
        <f t="shared" si="302"/>
        <v>0</v>
      </c>
      <c r="BG145" s="85">
        <f t="shared" si="302"/>
        <v>0</v>
      </c>
      <c r="BH145" s="85">
        <f t="shared" si="302"/>
        <v>0</v>
      </c>
      <c r="BI145" s="85">
        <f t="shared" si="302"/>
        <v>0</v>
      </c>
      <c r="BJ145" s="85">
        <f t="shared" si="302"/>
        <v>0</v>
      </c>
      <c r="BK145" s="269"/>
      <c r="BL145" s="81">
        <f>SUM(BD145:BK145)</f>
        <v>0</v>
      </c>
      <c r="BM145" s="46"/>
      <c r="BN145" s="290" t="str">
        <f>IF(BL$36&gt;0,BL145/BL$36,"n/a")</f>
        <v>n/a</v>
      </c>
      <c r="CB145" s="47" t="s">
        <v>217</v>
      </c>
      <c r="CC145" s="5"/>
      <c r="CD145" s="85">
        <f t="shared" ref="CD145:CJ145" si="303">IF(CD53&gt;0,CD53,CD36*CD43)</f>
        <v>0</v>
      </c>
      <c r="CE145" s="85">
        <f t="shared" si="303"/>
        <v>0</v>
      </c>
      <c r="CF145" s="85">
        <f t="shared" si="303"/>
        <v>0</v>
      </c>
      <c r="CG145" s="85">
        <f t="shared" si="303"/>
        <v>0</v>
      </c>
      <c r="CH145" s="85">
        <f t="shared" si="303"/>
        <v>0</v>
      </c>
      <c r="CI145" s="85">
        <f t="shared" si="303"/>
        <v>0</v>
      </c>
      <c r="CJ145" s="85">
        <f t="shared" si="303"/>
        <v>0</v>
      </c>
      <c r="CK145" s="269"/>
      <c r="CL145" s="81">
        <f>SUM(CD145:CK145)</f>
        <v>0</v>
      </c>
      <c r="CM145" s="46"/>
      <c r="CN145" s="290" t="str">
        <f>IF(CL$36&gt;0,CL145/CL$36,"n/a")</f>
        <v>n/a</v>
      </c>
      <c r="CZ145" s="25"/>
      <c r="DA145" s="25"/>
      <c r="DC145" s="310"/>
    </row>
    <row r="146" spans="2:107" x14ac:dyDescent="0.35">
      <c r="B146" s="82" t="s">
        <v>48</v>
      </c>
      <c r="C146" s="5"/>
      <c r="D146" s="39">
        <f>SUM(D143:D145)</f>
        <v>0</v>
      </c>
      <c r="E146" s="39">
        <f t="shared" ref="E146:J146" si="304">SUM(E143:E145)</f>
        <v>0</v>
      </c>
      <c r="F146" s="39">
        <f t="shared" si="304"/>
        <v>0</v>
      </c>
      <c r="G146" s="39">
        <f t="shared" si="304"/>
        <v>0</v>
      </c>
      <c r="H146" s="39">
        <f t="shared" si="304"/>
        <v>0</v>
      </c>
      <c r="I146" s="39">
        <f t="shared" si="304"/>
        <v>0</v>
      </c>
      <c r="J146" s="39">
        <f t="shared" si="304"/>
        <v>0</v>
      </c>
      <c r="K146" s="5"/>
      <c r="L146" s="39">
        <f>SUM(L143:L145)</f>
        <v>0</v>
      </c>
      <c r="M146" s="46"/>
      <c r="N146" s="291"/>
      <c r="AB146" s="82" t="s">
        <v>48</v>
      </c>
      <c r="AC146" s="5"/>
      <c r="AD146" s="39">
        <f>SUM(AD143:AD145)</f>
        <v>0</v>
      </c>
      <c r="AE146" s="39">
        <f t="shared" ref="AE146:AJ146" si="305">SUM(AE143:AE145)</f>
        <v>0</v>
      </c>
      <c r="AF146" s="39">
        <f t="shared" si="305"/>
        <v>0</v>
      </c>
      <c r="AG146" s="39">
        <f t="shared" si="305"/>
        <v>0</v>
      </c>
      <c r="AH146" s="39">
        <f t="shared" si="305"/>
        <v>0</v>
      </c>
      <c r="AI146" s="39">
        <f t="shared" si="305"/>
        <v>0</v>
      </c>
      <c r="AJ146" s="39">
        <f t="shared" si="305"/>
        <v>0</v>
      </c>
      <c r="AK146" s="5"/>
      <c r="AL146" s="39">
        <f>SUM(AL143:AL145)</f>
        <v>0</v>
      </c>
      <c r="AM146" s="46"/>
      <c r="AN146" s="291"/>
      <c r="BB146" s="82" t="s">
        <v>48</v>
      </c>
      <c r="BC146" s="5"/>
      <c r="BD146" s="39">
        <f>SUM(BD143:BD145)</f>
        <v>0</v>
      </c>
      <c r="BE146" s="39">
        <f t="shared" ref="BE146:BJ146" si="306">SUM(BE143:BE145)</f>
        <v>0</v>
      </c>
      <c r="BF146" s="39">
        <f t="shared" si="306"/>
        <v>0</v>
      </c>
      <c r="BG146" s="39">
        <f t="shared" si="306"/>
        <v>0</v>
      </c>
      <c r="BH146" s="39">
        <f t="shared" si="306"/>
        <v>0</v>
      </c>
      <c r="BI146" s="39">
        <f t="shared" si="306"/>
        <v>0</v>
      </c>
      <c r="BJ146" s="39">
        <f t="shared" si="306"/>
        <v>0</v>
      </c>
      <c r="BK146" s="5"/>
      <c r="BL146" s="39">
        <f>SUM(BL143:BL145)</f>
        <v>0</v>
      </c>
      <c r="BM146" s="46"/>
      <c r="BN146" s="291"/>
      <c r="CB146" s="82" t="s">
        <v>48</v>
      </c>
      <c r="CC146" s="5"/>
      <c r="CD146" s="39">
        <f>SUM(CD143:CD145)</f>
        <v>0</v>
      </c>
      <c r="CE146" s="39">
        <f t="shared" ref="CE146:CJ146" si="307">SUM(CE143:CE145)</f>
        <v>0</v>
      </c>
      <c r="CF146" s="39">
        <f t="shared" si="307"/>
        <v>0</v>
      </c>
      <c r="CG146" s="39">
        <f t="shared" si="307"/>
        <v>0</v>
      </c>
      <c r="CH146" s="39">
        <f t="shared" si="307"/>
        <v>0</v>
      </c>
      <c r="CI146" s="39">
        <f t="shared" si="307"/>
        <v>0</v>
      </c>
      <c r="CJ146" s="39">
        <f t="shared" si="307"/>
        <v>0</v>
      </c>
      <c r="CK146" s="5"/>
      <c r="CL146" s="39">
        <f>SUM(CL143:CL145)</f>
        <v>0</v>
      </c>
      <c r="CM146" s="46"/>
      <c r="CN146" s="291"/>
      <c r="DC146" s="310"/>
    </row>
    <row r="147" spans="2:107" x14ac:dyDescent="0.35">
      <c r="B147" s="47" t="s">
        <v>44</v>
      </c>
      <c r="C147" s="13"/>
      <c r="D147" s="38">
        <f>D143*C$350</f>
        <v>0</v>
      </c>
      <c r="E147" s="38">
        <f>E143*C$350</f>
        <v>0</v>
      </c>
      <c r="F147" s="38">
        <f>F143*C$350</f>
        <v>0</v>
      </c>
      <c r="G147" s="38">
        <f>G143*C$350</f>
        <v>0</v>
      </c>
      <c r="H147" s="38">
        <f>H143*C$350</f>
        <v>0</v>
      </c>
      <c r="I147" s="38">
        <f>I143*C$350</f>
        <v>0</v>
      </c>
      <c r="J147" s="38">
        <f>J143*C$350</f>
        <v>0</v>
      </c>
      <c r="K147" s="5"/>
      <c r="L147" s="38">
        <f t="shared" ref="L147:L151" si="308">SUM(D147:K147)</f>
        <v>0</v>
      </c>
      <c r="M147" s="48">
        <f>IFERROR((L147/L143),0)</f>
        <v>0</v>
      </c>
      <c r="N147" s="290" t="str">
        <f>IF(L$37&gt;0,L147/L$37,"n/a")</f>
        <v>n/a</v>
      </c>
      <c r="AB147" s="47" t="s">
        <v>44</v>
      </c>
      <c r="AC147" s="13"/>
      <c r="AD147" s="38">
        <f>AD143*AC$350</f>
        <v>0</v>
      </c>
      <c r="AE147" s="38">
        <f>AE143*AC$350</f>
        <v>0</v>
      </c>
      <c r="AF147" s="38">
        <f>AF143*AC$350</f>
        <v>0</v>
      </c>
      <c r="AG147" s="38">
        <f>AG143*AC$350</f>
        <v>0</v>
      </c>
      <c r="AH147" s="38">
        <f>AH143*AC$350</f>
        <v>0</v>
      </c>
      <c r="AI147" s="38">
        <f>AI143*AC$350</f>
        <v>0</v>
      </c>
      <c r="AJ147" s="38">
        <f>AJ143*AC$350</f>
        <v>0</v>
      </c>
      <c r="AK147" s="5"/>
      <c r="AL147" s="38">
        <f t="shared" ref="AL147:AL148" si="309">SUM(AD147:AK147)</f>
        <v>0</v>
      </c>
      <c r="AM147" s="48">
        <f>IFERROR((AL147/AL143),0)</f>
        <v>0</v>
      </c>
      <c r="AN147" s="290">
        <f>IF(AL$37&gt;0,AL147/AL$37,"n/a")</f>
        <v>0</v>
      </c>
      <c r="BB147" s="47" t="s">
        <v>44</v>
      </c>
      <c r="BC147" s="13"/>
      <c r="BD147" s="38">
        <f>BD143*BC$350</f>
        <v>0</v>
      </c>
      <c r="BE147" s="38">
        <f>BE143*BC$350</f>
        <v>0</v>
      </c>
      <c r="BF147" s="38">
        <f>BF143*BC$350</f>
        <v>0</v>
      </c>
      <c r="BG147" s="38">
        <f>BG143*BC$350</f>
        <v>0</v>
      </c>
      <c r="BH147" s="38">
        <f>BH143*BC$350</f>
        <v>0</v>
      </c>
      <c r="BI147" s="38">
        <f>BI143*BC$350</f>
        <v>0</v>
      </c>
      <c r="BJ147" s="38">
        <f>BJ143*BC$350</f>
        <v>0</v>
      </c>
      <c r="BK147" s="5"/>
      <c r="BL147" s="38">
        <f t="shared" ref="BL147:BL148" si="310">SUM(BD147:BK147)</f>
        <v>0</v>
      </c>
      <c r="BM147" s="48">
        <f>IFERROR((BL147/BL143),0)</f>
        <v>0</v>
      </c>
      <c r="BN147" s="290" t="str">
        <f>IF(BL$37&gt;0,BL147/BL$37,"n/a")</f>
        <v>n/a</v>
      </c>
      <c r="CB147" s="47" t="s">
        <v>44</v>
      </c>
      <c r="CC147" s="13"/>
      <c r="CD147" s="38">
        <f>CD143*CC$350</f>
        <v>0</v>
      </c>
      <c r="CE147" s="38">
        <f>CE143*CC$350</f>
        <v>0</v>
      </c>
      <c r="CF147" s="38">
        <f>CF143*CC$350</f>
        <v>0</v>
      </c>
      <c r="CG147" s="38">
        <f>CG143*CC$350</f>
        <v>0</v>
      </c>
      <c r="CH147" s="38">
        <f>CH143*CC$350</f>
        <v>0</v>
      </c>
      <c r="CI147" s="38">
        <f>CI143*CC$350</f>
        <v>0</v>
      </c>
      <c r="CJ147" s="38">
        <f>CJ143*CC$350</f>
        <v>0</v>
      </c>
      <c r="CK147" s="5"/>
      <c r="CL147" s="38">
        <f t="shared" ref="CL147:CL148" si="311">SUM(CD147:CK147)</f>
        <v>0</v>
      </c>
      <c r="CM147" s="48">
        <f>IFERROR((CL147/CL143),0)</f>
        <v>0</v>
      </c>
      <c r="CN147" s="290" t="str">
        <f>IF(CL$37&gt;0,CL147/CL$37,"n/a")</f>
        <v>n/a</v>
      </c>
      <c r="DC147" s="310"/>
    </row>
    <row r="148" spans="2:107" x14ac:dyDescent="0.35">
      <c r="B148" s="47" t="s">
        <v>51</v>
      </c>
      <c r="C148" s="13"/>
      <c r="D148" s="81">
        <f>(D144+D145)*C$351</f>
        <v>0</v>
      </c>
      <c r="E148" s="81">
        <f>(E144+E145)*C$351</f>
        <v>0</v>
      </c>
      <c r="F148" s="81">
        <f>(F144+F145)*C$351</f>
        <v>0</v>
      </c>
      <c r="G148" s="81">
        <f>(G144+G145)*C$351</f>
        <v>0</v>
      </c>
      <c r="H148" s="81">
        <f>(H144+H145)*C$351</f>
        <v>0</v>
      </c>
      <c r="I148" s="81">
        <f>(I144+I145)*C$351</f>
        <v>0</v>
      </c>
      <c r="J148" s="81">
        <f>(J144+J145)*C$351</f>
        <v>0</v>
      </c>
      <c r="K148" s="5"/>
      <c r="L148" s="81">
        <f t="shared" si="308"/>
        <v>0</v>
      </c>
      <c r="M148" s="48">
        <f>IFERROR((L148/(L144+L145)),0)</f>
        <v>0</v>
      </c>
      <c r="N148" s="290" t="str">
        <f>IF(L$36&gt;0,L148/(L36+L$37),"n/a")</f>
        <v>n/a</v>
      </c>
      <c r="AB148" s="47" t="s">
        <v>51</v>
      </c>
      <c r="AC148" s="13"/>
      <c r="AD148" s="81">
        <f>(AD144+AD145)*AC$351</f>
        <v>0</v>
      </c>
      <c r="AE148" s="81">
        <f>(AE144+AE145)*AC$351</f>
        <v>0</v>
      </c>
      <c r="AF148" s="81">
        <f>(AF144+AF145)*AC$351</f>
        <v>0</v>
      </c>
      <c r="AG148" s="81">
        <f>(AG144+AG145)*AC$351</f>
        <v>0</v>
      </c>
      <c r="AH148" s="81">
        <f>(AH144+AH145)*AC$351</f>
        <v>0</v>
      </c>
      <c r="AI148" s="81">
        <f>(AI144+AI145)*AC$351</f>
        <v>0</v>
      </c>
      <c r="AJ148" s="81">
        <f>(AJ144+AJ145)*AC$351</f>
        <v>0</v>
      </c>
      <c r="AK148" s="5"/>
      <c r="AL148" s="81">
        <f t="shared" si="309"/>
        <v>0</v>
      </c>
      <c r="AM148" s="48">
        <f>IFERROR((AL148/(AL144+AL145)),0)</f>
        <v>0</v>
      </c>
      <c r="AN148" s="290">
        <f>IF(AL$36&gt;0,AL148/(AL36+AL$37),"n/a")</f>
        <v>0</v>
      </c>
      <c r="BB148" s="47" t="s">
        <v>51</v>
      </c>
      <c r="BC148" s="13"/>
      <c r="BD148" s="81">
        <f>(BD144+BD145)*BC$351</f>
        <v>0</v>
      </c>
      <c r="BE148" s="81">
        <f>(BE144+BE145)*BC$351</f>
        <v>0</v>
      </c>
      <c r="BF148" s="81">
        <f>(BF144+BF145)*BC$351</f>
        <v>0</v>
      </c>
      <c r="BG148" s="81">
        <f>(BG144+BG145)*BC$351</f>
        <v>0</v>
      </c>
      <c r="BH148" s="81">
        <f>(BH144+BH145)*BC$351</f>
        <v>0</v>
      </c>
      <c r="BI148" s="81">
        <f>(BI144+BI145)*BC$351</f>
        <v>0</v>
      </c>
      <c r="BJ148" s="81">
        <f>(BJ144+BJ145)*BC$351</f>
        <v>0</v>
      </c>
      <c r="BK148" s="5"/>
      <c r="BL148" s="81">
        <f t="shared" si="310"/>
        <v>0</v>
      </c>
      <c r="BM148" s="48">
        <f>IFERROR((BL148/(BL144+BL145)),0)</f>
        <v>0</v>
      </c>
      <c r="BN148" s="290" t="str">
        <f>IF(BL$36&gt;0,BL148/(BL36+BL$37),"n/a")</f>
        <v>n/a</v>
      </c>
      <c r="CB148" s="47" t="s">
        <v>51</v>
      </c>
      <c r="CC148" s="13"/>
      <c r="CD148" s="81">
        <f>(CD144+CD145)*CC$351</f>
        <v>0</v>
      </c>
      <c r="CE148" s="81">
        <f>(CE144+CE145)*CC$351</f>
        <v>0</v>
      </c>
      <c r="CF148" s="81">
        <f>(CF144+CF145)*CC$351</f>
        <v>0</v>
      </c>
      <c r="CG148" s="81">
        <f>(CG144+CG145)*CC$351</f>
        <v>0</v>
      </c>
      <c r="CH148" s="81">
        <f>(CH144+CH145)*CC$351</f>
        <v>0</v>
      </c>
      <c r="CI148" s="81">
        <f>(CI144+CI145)*CC$351</f>
        <v>0</v>
      </c>
      <c r="CJ148" s="81">
        <f>(CJ144+CJ145)*CC$351</f>
        <v>0</v>
      </c>
      <c r="CK148" s="5"/>
      <c r="CL148" s="81">
        <f t="shared" si="311"/>
        <v>0</v>
      </c>
      <c r="CM148" s="48">
        <f>IFERROR((CL148/(CL144+CL145)),0)</f>
        <v>0</v>
      </c>
      <c r="CN148" s="290" t="str">
        <f>IF(CL$36&gt;0,CL148/(CL36+CL$37),"n/a")</f>
        <v>n/a</v>
      </c>
      <c r="DC148" s="310"/>
    </row>
    <row r="149" spans="2:107" x14ac:dyDescent="0.35">
      <c r="B149" s="82" t="s">
        <v>55</v>
      </c>
      <c r="C149" s="5"/>
      <c r="D149" s="39">
        <f>D146-SUM(D147:D148)</f>
        <v>0</v>
      </c>
      <c r="E149" s="39">
        <f t="shared" ref="E149:L149" si="312">E146-SUM(E147:E148)</f>
        <v>0</v>
      </c>
      <c r="F149" s="39">
        <f t="shared" si="312"/>
        <v>0</v>
      </c>
      <c r="G149" s="39">
        <f t="shared" si="312"/>
        <v>0</v>
      </c>
      <c r="H149" s="39">
        <f t="shared" si="312"/>
        <v>0</v>
      </c>
      <c r="I149" s="39">
        <f t="shared" si="312"/>
        <v>0</v>
      </c>
      <c r="J149" s="39">
        <f t="shared" si="312"/>
        <v>0</v>
      </c>
      <c r="K149" s="5"/>
      <c r="L149" s="39">
        <f t="shared" si="312"/>
        <v>0</v>
      </c>
      <c r="M149" s="48">
        <f>IFERROR((L149/L146),0)</f>
        <v>0</v>
      </c>
      <c r="N149" s="291"/>
      <c r="AB149" s="82" t="s">
        <v>55</v>
      </c>
      <c r="AC149" s="5"/>
      <c r="AD149" s="39">
        <f>AD146-SUM(AD147:AD148)</f>
        <v>0</v>
      </c>
      <c r="AE149" s="39">
        <f t="shared" ref="AE149:AJ149" si="313">AE146-SUM(AE147:AE148)</f>
        <v>0</v>
      </c>
      <c r="AF149" s="39">
        <f t="shared" si="313"/>
        <v>0</v>
      </c>
      <c r="AG149" s="39">
        <f t="shared" si="313"/>
        <v>0</v>
      </c>
      <c r="AH149" s="39">
        <f t="shared" si="313"/>
        <v>0</v>
      </c>
      <c r="AI149" s="39">
        <f t="shared" si="313"/>
        <v>0</v>
      </c>
      <c r="AJ149" s="39">
        <f t="shared" si="313"/>
        <v>0</v>
      </c>
      <c r="AK149" s="5"/>
      <c r="AL149" s="39">
        <f t="shared" ref="AL149" si="314">AL146-SUM(AL147:AL148)</f>
        <v>0</v>
      </c>
      <c r="AM149" s="48">
        <f>IFERROR((AL149/AL146),0)</f>
        <v>0</v>
      </c>
      <c r="AN149" s="291"/>
      <c r="BB149" s="82" t="s">
        <v>55</v>
      </c>
      <c r="BC149" s="5"/>
      <c r="BD149" s="39">
        <f>BD146-SUM(BD147:BD148)</f>
        <v>0</v>
      </c>
      <c r="BE149" s="39">
        <f t="shared" ref="BE149:BJ149" si="315">BE146-SUM(BE147:BE148)</f>
        <v>0</v>
      </c>
      <c r="BF149" s="39">
        <f t="shared" si="315"/>
        <v>0</v>
      </c>
      <c r="BG149" s="39">
        <f t="shared" si="315"/>
        <v>0</v>
      </c>
      <c r="BH149" s="39">
        <f t="shared" si="315"/>
        <v>0</v>
      </c>
      <c r="BI149" s="39">
        <f t="shared" si="315"/>
        <v>0</v>
      </c>
      <c r="BJ149" s="39">
        <f t="shared" si="315"/>
        <v>0</v>
      </c>
      <c r="BK149" s="5"/>
      <c r="BL149" s="39">
        <f t="shared" ref="BL149" si="316">BL146-SUM(BL147:BL148)</f>
        <v>0</v>
      </c>
      <c r="BM149" s="48">
        <f>IFERROR((BL149/BL146),0)</f>
        <v>0</v>
      </c>
      <c r="BN149" s="291"/>
      <c r="CB149" s="82" t="s">
        <v>55</v>
      </c>
      <c r="CC149" s="5"/>
      <c r="CD149" s="39">
        <f>CD146-SUM(CD147:CD148)</f>
        <v>0</v>
      </c>
      <c r="CE149" s="39">
        <f t="shared" ref="CE149:CJ149" si="317">CE146-SUM(CE147:CE148)</f>
        <v>0</v>
      </c>
      <c r="CF149" s="39">
        <f t="shared" si="317"/>
        <v>0</v>
      </c>
      <c r="CG149" s="39">
        <f t="shared" si="317"/>
        <v>0</v>
      </c>
      <c r="CH149" s="39">
        <f t="shared" si="317"/>
        <v>0</v>
      </c>
      <c r="CI149" s="39">
        <f t="shared" si="317"/>
        <v>0</v>
      </c>
      <c r="CJ149" s="39">
        <f t="shared" si="317"/>
        <v>0</v>
      </c>
      <c r="CK149" s="5"/>
      <c r="CL149" s="39">
        <f t="shared" ref="CL149" si="318">CL146-SUM(CL147:CL148)</f>
        <v>0</v>
      </c>
      <c r="CM149" s="48">
        <f>IFERROR((CL149/CL146),0)</f>
        <v>0</v>
      </c>
      <c r="CN149" s="291"/>
      <c r="DC149" s="310"/>
    </row>
    <row r="150" spans="2:107" x14ac:dyDescent="0.35">
      <c r="B150" s="47" t="s">
        <v>34</v>
      </c>
      <c r="C150" s="5"/>
      <c r="D150" s="32">
        <f>IFERROR(IF(D287&gt;0,D287,((D90/D97)*D146)),0)</f>
        <v>0</v>
      </c>
      <c r="E150" s="32">
        <f t="shared" ref="E150:J150" si="319">IFERROR(IF(E287&gt;0,E287,((E90/E97)*E146)),0)</f>
        <v>0</v>
      </c>
      <c r="F150" s="32">
        <f t="shared" si="319"/>
        <v>0</v>
      </c>
      <c r="G150" s="32">
        <f t="shared" si="319"/>
        <v>0</v>
      </c>
      <c r="H150" s="32">
        <f t="shared" si="319"/>
        <v>0</v>
      </c>
      <c r="I150" s="32">
        <f t="shared" si="319"/>
        <v>0</v>
      </c>
      <c r="J150" s="32">
        <f t="shared" si="319"/>
        <v>0</v>
      </c>
      <c r="K150" s="5"/>
      <c r="L150" s="38">
        <f t="shared" si="308"/>
        <v>0</v>
      </c>
      <c r="M150" s="48">
        <f>IFERROR((L150/L146),0)</f>
        <v>0</v>
      </c>
      <c r="N150" s="290" t="str">
        <f>IF(L$36&gt;0,L150/(L$36+L$37),"n/a")</f>
        <v>n/a</v>
      </c>
      <c r="AB150" s="47" t="s">
        <v>34</v>
      </c>
      <c r="AC150" s="5"/>
      <c r="AD150" s="32">
        <f>IFERROR(IF(AD287&gt;0,AD287,((AD90/AD97)*AD146)),0)</f>
        <v>0</v>
      </c>
      <c r="AE150" s="32">
        <f t="shared" ref="AE150:AJ150" si="320">IFERROR(IF(AE287&gt;0,AE287,((AE90/AE97)*AE146)),0)</f>
        <v>0</v>
      </c>
      <c r="AF150" s="32">
        <f t="shared" si="320"/>
        <v>0</v>
      </c>
      <c r="AG150" s="32">
        <f t="shared" si="320"/>
        <v>0</v>
      </c>
      <c r="AH150" s="32">
        <f t="shared" si="320"/>
        <v>0</v>
      </c>
      <c r="AI150" s="32">
        <f t="shared" si="320"/>
        <v>0</v>
      </c>
      <c r="AJ150" s="32">
        <f t="shared" si="320"/>
        <v>0</v>
      </c>
      <c r="AK150" s="5"/>
      <c r="AL150" s="38">
        <f t="shared" ref="AL150:AL151" si="321">SUM(AD150:AK150)</f>
        <v>0</v>
      </c>
      <c r="AM150" s="48">
        <f>IFERROR((AL150/AL146),0)</f>
        <v>0</v>
      </c>
      <c r="AN150" s="290">
        <f>IF(AL$36&gt;0,AL150/(AL$36+AL$37),"n/a")</f>
        <v>0</v>
      </c>
      <c r="BB150" s="47" t="s">
        <v>34</v>
      </c>
      <c r="BC150" s="5"/>
      <c r="BD150" s="32">
        <f>IFERROR(IF(BD287&gt;0,BD287,((BD90/BD97)*BD146)),0)</f>
        <v>0</v>
      </c>
      <c r="BE150" s="32">
        <f t="shared" ref="BE150:BJ150" si="322">IFERROR(IF(BE287&gt;0,BE287,((BE90/BE97)*BE146)),0)</f>
        <v>0</v>
      </c>
      <c r="BF150" s="32">
        <f t="shared" si="322"/>
        <v>0</v>
      </c>
      <c r="BG150" s="32">
        <f t="shared" si="322"/>
        <v>0</v>
      </c>
      <c r="BH150" s="32">
        <f t="shared" si="322"/>
        <v>0</v>
      </c>
      <c r="BI150" s="32">
        <f t="shared" si="322"/>
        <v>0</v>
      </c>
      <c r="BJ150" s="32">
        <f t="shared" si="322"/>
        <v>0</v>
      </c>
      <c r="BK150" s="5"/>
      <c r="BL150" s="38">
        <f t="shared" ref="BL150:BL151" si="323">SUM(BD150:BK150)</f>
        <v>0</v>
      </c>
      <c r="BM150" s="48">
        <f>IFERROR((BL150/BL146),0)</f>
        <v>0</v>
      </c>
      <c r="BN150" s="290" t="str">
        <f>IF(BL$36&gt;0,BL150/(BL$36+BL$37),"n/a")</f>
        <v>n/a</v>
      </c>
      <c r="CB150" s="47" t="s">
        <v>34</v>
      </c>
      <c r="CC150" s="5"/>
      <c r="CD150" s="32">
        <f>IFERROR(IF(CD287&gt;0,CD287,((CD90/CD97)*CD146)),0)</f>
        <v>0</v>
      </c>
      <c r="CE150" s="32">
        <f t="shared" ref="CE150:CJ150" si="324">IFERROR(IF(CE287&gt;0,CE287,((CE90/CE97)*CE146)),0)</f>
        <v>0</v>
      </c>
      <c r="CF150" s="32">
        <f t="shared" si="324"/>
        <v>0</v>
      </c>
      <c r="CG150" s="32">
        <f t="shared" si="324"/>
        <v>0</v>
      </c>
      <c r="CH150" s="32">
        <f t="shared" si="324"/>
        <v>0</v>
      </c>
      <c r="CI150" s="32">
        <f t="shared" si="324"/>
        <v>0</v>
      </c>
      <c r="CJ150" s="32">
        <f t="shared" si="324"/>
        <v>0</v>
      </c>
      <c r="CK150" s="5"/>
      <c r="CL150" s="38">
        <f t="shared" ref="CL150:CL151" si="325">SUM(CD150:CK150)</f>
        <v>0</v>
      </c>
      <c r="CM150" s="48">
        <f>IFERROR((CL150/CL146),0)</f>
        <v>0</v>
      </c>
      <c r="CN150" s="290" t="str">
        <f>IF(CL$36&gt;0,CL150/(CL$36+CL$37),"n/a")</f>
        <v>n/a</v>
      </c>
      <c r="DC150" s="310"/>
    </row>
    <row r="151" spans="2:107" x14ac:dyDescent="0.35">
      <c r="B151" s="47" t="s">
        <v>45</v>
      </c>
      <c r="C151" s="5"/>
      <c r="D151" s="38">
        <f>D146*C358</f>
        <v>0</v>
      </c>
      <c r="E151" s="38">
        <f>E146*C358</f>
        <v>0</v>
      </c>
      <c r="F151" s="38">
        <f>F146*C358</f>
        <v>0</v>
      </c>
      <c r="G151" s="38">
        <f>G146*C358</f>
        <v>0</v>
      </c>
      <c r="H151" s="38">
        <f>H146*C358</f>
        <v>0</v>
      </c>
      <c r="I151" s="38">
        <f>I146*C358</f>
        <v>0</v>
      </c>
      <c r="J151" s="38">
        <f>J146*C358</f>
        <v>0</v>
      </c>
      <c r="K151" s="5"/>
      <c r="L151" s="38">
        <f t="shared" si="308"/>
        <v>0</v>
      </c>
      <c r="M151" s="48">
        <f>IFERROR((L151/L146),0)</f>
        <v>0</v>
      </c>
      <c r="N151" s="290" t="str">
        <f t="shared" ref="N151:N152" si="326">IF(L$36&gt;0,L151/(L$36+L$37),"n/a")</f>
        <v>n/a</v>
      </c>
      <c r="AB151" s="47" t="s">
        <v>45</v>
      </c>
      <c r="AC151" s="5"/>
      <c r="AD151" s="38">
        <f>AD146*AC358</f>
        <v>0</v>
      </c>
      <c r="AE151" s="38">
        <f>AE146*AC358</f>
        <v>0</v>
      </c>
      <c r="AF151" s="38">
        <f>AF146*AC358</f>
        <v>0</v>
      </c>
      <c r="AG151" s="38">
        <f>AG146*AC358</f>
        <v>0</v>
      </c>
      <c r="AH151" s="38">
        <f>AH146*AC358</f>
        <v>0</v>
      </c>
      <c r="AI151" s="38">
        <f>AI146*AC358</f>
        <v>0</v>
      </c>
      <c r="AJ151" s="38">
        <f>AJ146*AC358</f>
        <v>0</v>
      </c>
      <c r="AK151" s="5"/>
      <c r="AL151" s="38">
        <f t="shared" si="321"/>
        <v>0</v>
      </c>
      <c r="AM151" s="48">
        <f>IFERROR((AL151/AL146),0)</f>
        <v>0</v>
      </c>
      <c r="AN151" s="290">
        <f t="shared" ref="AN151:AN152" si="327">IF(AL$36&gt;0,AL151/(AL$36+AL$37),"n/a")</f>
        <v>0</v>
      </c>
      <c r="BB151" s="47" t="s">
        <v>45</v>
      </c>
      <c r="BC151" s="5"/>
      <c r="BD151" s="38">
        <f>BD146*BC358</f>
        <v>0</v>
      </c>
      <c r="BE151" s="38">
        <f>BE146*BC358</f>
        <v>0</v>
      </c>
      <c r="BF151" s="38">
        <f>BF146*BC358</f>
        <v>0</v>
      </c>
      <c r="BG151" s="38">
        <f>BG146*BC358</f>
        <v>0</v>
      </c>
      <c r="BH151" s="38">
        <f>BH146*BC358</f>
        <v>0</v>
      </c>
      <c r="BI151" s="38">
        <f>BI146*BC358</f>
        <v>0</v>
      </c>
      <c r="BJ151" s="38">
        <f>BJ146*BC358</f>
        <v>0</v>
      </c>
      <c r="BK151" s="5"/>
      <c r="BL151" s="38">
        <f t="shared" si="323"/>
        <v>0</v>
      </c>
      <c r="BM151" s="48">
        <f>IFERROR((BL151/BL146),0)</f>
        <v>0</v>
      </c>
      <c r="BN151" s="290" t="str">
        <f t="shared" ref="BN151:BN152" si="328">IF(BL$36&gt;0,BL151/(BL$36+BL$37),"n/a")</f>
        <v>n/a</v>
      </c>
      <c r="CB151" s="47" t="s">
        <v>45</v>
      </c>
      <c r="CC151" s="5"/>
      <c r="CD151" s="38">
        <f>CD146*CC358</f>
        <v>0</v>
      </c>
      <c r="CE151" s="38">
        <f>CE146*CC358</f>
        <v>0</v>
      </c>
      <c r="CF151" s="38">
        <f>CF146*CC358</f>
        <v>0</v>
      </c>
      <c r="CG151" s="38">
        <f>CG146*CC358</f>
        <v>0</v>
      </c>
      <c r="CH151" s="38">
        <f>CH146*CC358</f>
        <v>0</v>
      </c>
      <c r="CI151" s="38">
        <f>CI146*CC358</f>
        <v>0</v>
      </c>
      <c r="CJ151" s="38">
        <f>CJ146*CC358</f>
        <v>0</v>
      </c>
      <c r="CK151" s="5"/>
      <c r="CL151" s="38">
        <f t="shared" si="325"/>
        <v>0</v>
      </c>
      <c r="CM151" s="48">
        <f>IFERROR((CL151/CL146),0)</f>
        <v>0</v>
      </c>
      <c r="CN151" s="290" t="str">
        <f t="shared" ref="CN151:CN152" si="329">IF(CL$36&gt;0,CL151/(CL$36+CL$37),"n/a")</f>
        <v>n/a</v>
      </c>
      <c r="DC151" s="310"/>
    </row>
    <row r="152" spans="2:107" x14ac:dyDescent="0.35">
      <c r="B152" s="88" t="s">
        <v>334</v>
      </c>
      <c r="C152" s="5"/>
      <c r="D152" s="84">
        <f>D149-D150-D151</f>
        <v>0</v>
      </c>
      <c r="E152" s="84">
        <f t="shared" ref="E152:L152" si="330">E149-E150-E151</f>
        <v>0</v>
      </c>
      <c r="F152" s="84">
        <f t="shared" si="330"/>
        <v>0</v>
      </c>
      <c r="G152" s="84">
        <f t="shared" si="330"/>
        <v>0</v>
      </c>
      <c r="H152" s="84">
        <f t="shared" si="330"/>
        <v>0</v>
      </c>
      <c r="I152" s="84">
        <f t="shared" si="330"/>
        <v>0</v>
      </c>
      <c r="J152" s="84">
        <f t="shared" si="330"/>
        <v>0</v>
      </c>
      <c r="K152" s="5"/>
      <c r="L152" s="84">
        <f t="shared" si="330"/>
        <v>0</v>
      </c>
      <c r="M152" s="48">
        <f>IFERROR((L152/L146),0)</f>
        <v>0</v>
      </c>
      <c r="N152" s="290" t="str">
        <f t="shared" si="326"/>
        <v>n/a</v>
      </c>
      <c r="AB152" s="88" t="s">
        <v>335</v>
      </c>
      <c r="AC152" s="5"/>
      <c r="AD152" s="84">
        <f>AD149-AD150-AD151</f>
        <v>0</v>
      </c>
      <c r="AE152" s="84">
        <f t="shared" ref="AE152:AJ152" si="331">AE149-AE150-AE151</f>
        <v>0</v>
      </c>
      <c r="AF152" s="84">
        <f t="shared" si="331"/>
        <v>0</v>
      </c>
      <c r="AG152" s="84">
        <f t="shared" si="331"/>
        <v>0</v>
      </c>
      <c r="AH152" s="84">
        <f t="shared" si="331"/>
        <v>0</v>
      </c>
      <c r="AI152" s="84">
        <f t="shared" si="331"/>
        <v>0</v>
      </c>
      <c r="AJ152" s="84">
        <f t="shared" si="331"/>
        <v>0</v>
      </c>
      <c r="AK152" s="5"/>
      <c r="AL152" s="84">
        <f t="shared" ref="AL152" si="332">AL149-AL150-AL151</f>
        <v>0</v>
      </c>
      <c r="AM152" s="48">
        <f>IFERROR((AL152/AL146),0)</f>
        <v>0</v>
      </c>
      <c r="AN152" s="290">
        <f t="shared" si="327"/>
        <v>0</v>
      </c>
      <c r="BB152" s="88" t="s">
        <v>336</v>
      </c>
      <c r="BC152" s="5"/>
      <c r="BD152" s="84">
        <f>BD149-BD150-BD151</f>
        <v>0</v>
      </c>
      <c r="BE152" s="84">
        <f t="shared" ref="BE152:BJ152" si="333">BE149-BE150-BE151</f>
        <v>0</v>
      </c>
      <c r="BF152" s="84">
        <f t="shared" si="333"/>
        <v>0</v>
      </c>
      <c r="BG152" s="84">
        <f t="shared" si="333"/>
        <v>0</v>
      </c>
      <c r="BH152" s="84">
        <f t="shared" si="333"/>
        <v>0</v>
      </c>
      <c r="BI152" s="84">
        <f t="shared" si="333"/>
        <v>0</v>
      </c>
      <c r="BJ152" s="84">
        <f t="shared" si="333"/>
        <v>0</v>
      </c>
      <c r="BK152" s="5"/>
      <c r="BL152" s="84">
        <f t="shared" ref="BL152" si="334">BL149-BL150-BL151</f>
        <v>0</v>
      </c>
      <c r="BM152" s="48">
        <f>IFERROR((BL152/BL146),0)</f>
        <v>0</v>
      </c>
      <c r="BN152" s="290" t="str">
        <f t="shared" si="328"/>
        <v>n/a</v>
      </c>
      <c r="CB152" s="88" t="s">
        <v>337</v>
      </c>
      <c r="CC152" s="5"/>
      <c r="CD152" s="84">
        <f>CD149-CD150-CD151</f>
        <v>0</v>
      </c>
      <c r="CE152" s="84">
        <f t="shared" ref="CE152:CJ152" si="335">CE149-CE150-CE151</f>
        <v>0</v>
      </c>
      <c r="CF152" s="84">
        <f t="shared" si="335"/>
        <v>0</v>
      </c>
      <c r="CG152" s="84">
        <f t="shared" si="335"/>
        <v>0</v>
      </c>
      <c r="CH152" s="84">
        <f t="shared" si="335"/>
        <v>0</v>
      </c>
      <c r="CI152" s="84">
        <f t="shared" si="335"/>
        <v>0</v>
      </c>
      <c r="CJ152" s="84">
        <f t="shared" si="335"/>
        <v>0</v>
      </c>
      <c r="CK152" s="5"/>
      <c r="CL152" s="84">
        <f t="shared" ref="CL152" si="336">CL149-CL150-CL151</f>
        <v>0</v>
      </c>
      <c r="CM152" s="48">
        <f>IFERROR((CL152/CL146),0)</f>
        <v>0</v>
      </c>
      <c r="CN152" s="290" t="str">
        <f t="shared" si="329"/>
        <v>n/a</v>
      </c>
      <c r="DC152" s="310"/>
    </row>
    <row r="153" spans="2:107" x14ac:dyDescent="0.35">
      <c r="B153" s="47"/>
      <c r="C153" s="5"/>
      <c r="D153" s="38"/>
      <c r="E153" s="38"/>
      <c r="F153" s="38"/>
      <c r="G153" s="38"/>
      <c r="H153" s="38"/>
      <c r="I153" s="38"/>
      <c r="J153" s="38"/>
      <c r="K153" s="5"/>
      <c r="L153" s="5"/>
      <c r="M153" s="46"/>
      <c r="N153" s="292"/>
      <c r="AB153" s="47"/>
      <c r="AC153" s="5"/>
      <c r="AD153" s="38"/>
      <c r="AE153" s="38"/>
      <c r="AF153" s="38"/>
      <c r="AG153" s="38"/>
      <c r="AH153" s="38"/>
      <c r="AI153" s="38"/>
      <c r="AJ153" s="38"/>
      <c r="AK153" s="5"/>
      <c r="AL153" s="5"/>
      <c r="AM153" s="46"/>
      <c r="AN153" s="292"/>
      <c r="BB153" s="47"/>
      <c r="BC153" s="5"/>
      <c r="BD153" s="38"/>
      <c r="BE153" s="38"/>
      <c r="BF153" s="38"/>
      <c r="BG153" s="38"/>
      <c r="BH153" s="38"/>
      <c r="BI153" s="38"/>
      <c r="BJ153" s="38"/>
      <c r="BK153" s="5"/>
      <c r="BL153" s="5"/>
      <c r="BM153" s="46"/>
      <c r="BN153" s="292"/>
      <c r="CB153" s="47"/>
      <c r="CC153" s="5"/>
      <c r="CD153" s="38"/>
      <c r="CE153" s="38"/>
      <c r="CF153" s="38"/>
      <c r="CG153" s="38"/>
      <c r="CH153" s="38"/>
      <c r="CI153" s="38"/>
      <c r="CJ153" s="38"/>
      <c r="CK153" s="5"/>
      <c r="CL153" s="5"/>
      <c r="CM153" s="46"/>
      <c r="CN153" s="292"/>
      <c r="DC153" s="310"/>
    </row>
    <row r="154" spans="2:107" x14ac:dyDescent="0.35">
      <c r="B154" s="229" t="str">
        <f>B121</f>
        <v>Take away service</v>
      </c>
      <c r="C154" s="5"/>
      <c r="D154" s="29" t="s">
        <v>18</v>
      </c>
      <c r="E154" s="29" t="s">
        <v>19</v>
      </c>
      <c r="F154" s="29" t="s">
        <v>20</v>
      </c>
      <c r="G154" s="29" t="s">
        <v>21</v>
      </c>
      <c r="H154" s="29" t="s">
        <v>22</v>
      </c>
      <c r="I154" s="29" t="s">
        <v>23</v>
      </c>
      <c r="J154" s="29" t="s">
        <v>24</v>
      </c>
      <c r="K154" s="5"/>
      <c r="L154" s="40" t="s">
        <v>1</v>
      </c>
      <c r="M154" s="46"/>
      <c r="N154" s="292"/>
      <c r="AB154" s="229" t="str">
        <f>AB121</f>
        <v>Take away service</v>
      </c>
      <c r="AC154" s="5"/>
      <c r="AD154" s="29" t="s">
        <v>18</v>
      </c>
      <c r="AE154" s="29" t="s">
        <v>19</v>
      </c>
      <c r="AF154" s="29" t="s">
        <v>20</v>
      </c>
      <c r="AG154" s="29" t="s">
        <v>21</v>
      </c>
      <c r="AH154" s="29" t="s">
        <v>22</v>
      </c>
      <c r="AI154" s="29" t="s">
        <v>23</v>
      </c>
      <c r="AJ154" s="29" t="s">
        <v>24</v>
      </c>
      <c r="AK154" s="5"/>
      <c r="AL154" s="40" t="s">
        <v>1</v>
      </c>
      <c r="AM154" s="46"/>
      <c r="AN154" s="292"/>
      <c r="BB154" s="229" t="str">
        <f>BB121</f>
        <v>Take away service</v>
      </c>
      <c r="BC154" s="5"/>
      <c r="BD154" s="29" t="s">
        <v>18</v>
      </c>
      <c r="BE154" s="29" t="s">
        <v>19</v>
      </c>
      <c r="BF154" s="29" t="s">
        <v>20</v>
      </c>
      <c r="BG154" s="29" t="s">
        <v>21</v>
      </c>
      <c r="BH154" s="29" t="s">
        <v>22</v>
      </c>
      <c r="BI154" s="29" t="s">
        <v>23</v>
      </c>
      <c r="BJ154" s="29" t="s">
        <v>24</v>
      </c>
      <c r="BK154" s="5"/>
      <c r="BL154" s="40" t="s">
        <v>1</v>
      </c>
      <c r="BM154" s="46"/>
      <c r="BN154" s="292"/>
      <c r="CB154" s="229" t="str">
        <f>CB121</f>
        <v>Take away service</v>
      </c>
      <c r="CC154" s="5"/>
      <c r="CD154" s="29" t="s">
        <v>18</v>
      </c>
      <c r="CE154" s="29" t="s">
        <v>19</v>
      </c>
      <c r="CF154" s="29" t="s">
        <v>20</v>
      </c>
      <c r="CG154" s="29" t="s">
        <v>21</v>
      </c>
      <c r="CH154" s="29" t="s">
        <v>22</v>
      </c>
      <c r="CI154" s="29" t="s">
        <v>23</v>
      </c>
      <c r="CJ154" s="29" t="s">
        <v>24</v>
      </c>
      <c r="CK154" s="5"/>
      <c r="CL154" s="40" t="s">
        <v>1</v>
      </c>
      <c r="CM154" s="46"/>
      <c r="CN154" s="292"/>
      <c r="DC154" s="310"/>
    </row>
    <row r="155" spans="2:107" x14ac:dyDescent="0.35">
      <c r="B155" s="47" t="str">
        <f>B143</f>
        <v>Revenues - food</v>
      </c>
      <c r="C155" s="5"/>
      <c r="D155" s="38">
        <f t="shared" ref="D155:J155" si="337">IF(D56&gt;0,D56,D38*D46)</f>
        <v>0</v>
      </c>
      <c r="E155" s="38">
        <f t="shared" si="337"/>
        <v>0</v>
      </c>
      <c r="F155" s="38">
        <f t="shared" si="337"/>
        <v>0</v>
      </c>
      <c r="G155" s="38">
        <f t="shared" si="337"/>
        <v>0</v>
      </c>
      <c r="H155" s="38">
        <f t="shared" si="337"/>
        <v>0</v>
      </c>
      <c r="I155" s="38">
        <f t="shared" si="337"/>
        <v>0</v>
      </c>
      <c r="J155" s="38">
        <f t="shared" si="337"/>
        <v>0</v>
      </c>
      <c r="K155" s="5"/>
      <c r="L155" s="38">
        <f>SUM(D155:K155)</f>
        <v>0</v>
      </c>
      <c r="M155" s="46"/>
      <c r="N155" s="290" t="str">
        <f>IF(L38&gt;0,L155/L38,"n/a")</f>
        <v>n/a</v>
      </c>
      <c r="AB155" s="47" t="str">
        <f>AB143</f>
        <v>Revenues - food</v>
      </c>
      <c r="AC155" s="5"/>
      <c r="AD155" s="38">
        <f t="shared" ref="AD155:AJ155" si="338">IF(AD56&gt;0,AD56,AD38*AD46)</f>
        <v>0</v>
      </c>
      <c r="AE155" s="38">
        <f t="shared" si="338"/>
        <v>0</v>
      </c>
      <c r="AF155" s="38">
        <f t="shared" si="338"/>
        <v>0</v>
      </c>
      <c r="AG155" s="38">
        <f t="shared" si="338"/>
        <v>0</v>
      </c>
      <c r="AH155" s="38">
        <f t="shared" si="338"/>
        <v>0</v>
      </c>
      <c r="AI155" s="38">
        <f t="shared" si="338"/>
        <v>0</v>
      </c>
      <c r="AJ155" s="38">
        <f t="shared" si="338"/>
        <v>0</v>
      </c>
      <c r="AK155" s="5"/>
      <c r="AL155" s="38">
        <f>SUM(AD155:AK155)</f>
        <v>0</v>
      </c>
      <c r="AM155" s="46"/>
      <c r="AN155" s="290">
        <f>IF(AL38&gt;0,AL155/AL38,"n/a")</f>
        <v>0</v>
      </c>
      <c r="BB155" s="47" t="str">
        <f>BB143</f>
        <v>Revenues - food</v>
      </c>
      <c r="BC155" s="5"/>
      <c r="BD155" s="38">
        <f t="shared" ref="BD155:BJ155" si="339">IF(BD56&gt;0,BD56,BD38*BD46)</f>
        <v>0</v>
      </c>
      <c r="BE155" s="38">
        <f t="shared" si="339"/>
        <v>0</v>
      </c>
      <c r="BF155" s="38">
        <f t="shared" si="339"/>
        <v>0</v>
      </c>
      <c r="BG155" s="38">
        <f t="shared" si="339"/>
        <v>0</v>
      </c>
      <c r="BH155" s="38">
        <f t="shared" si="339"/>
        <v>0</v>
      </c>
      <c r="BI155" s="38">
        <f t="shared" si="339"/>
        <v>0</v>
      </c>
      <c r="BJ155" s="38">
        <f t="shared" si="339"/>
        <v>0</v>
      </c>
      <c r="BK155" s="5"/>
      <c r="BL155" s="38">
        <f>SUM(BD155:BK155)</f>
        <v>0</v>
      </c>
      <c r="BM155" s="46"/>
      <c r="BN155" s="290" t="str">
        <f>IF(BL38&gt;0,BL155/BL38,"n/a")</f>
        <v>n/a</v>
      </c>
      <c r="CB155" s="47" t="str">
        <f>CB143</f>
        <v>Revenues - food</v>
      </c>
      <c r="CC155" s="5"/>
      <c r="CD155" s="38">
        <f t="shared" ref="CD155:CJ155" si="340">IF(CD56&gt;0,CD56,CD38*CD46)</f>
        <v>0</v>
      </c>
      <c r="CE155" s="38">
        <f t="shared" si="340"/>
        <v>0</v>
      </c>
      <c r="CF155" s="38">
        <f t="shared" si="340"/>
        <v>0</v>
      </c>
      <c r="CG155" s="38">
        <f t="shared" si="340"/>
        <v>0</v>
      </c>
      <c r="CH155" s="38">
        <f t="shared" si="340"/>
        <v>0</v>
      </c>
      <c r="CI155" s="38">
        <f t="shared" si="340"/>
        <v>0</v>
      </c>
      <c r="CJ155" s="38">
        <f t="shared" si="340"/>
        <v>0</v>
      </c>
      <c r="CK155" s="5"/>
      <c r="CL155" s="38">
        <f>SUM(CD155:CK155)</f>
        <v>0</v>
      </c>
      <c r="CM155" s="46"/>
      <c r="CN155" s="290" t="str">
        <f>IF(CL38&gt;0,CL155/CL38,"n/a")</f>
        <v>n/a</v>
      </c>
      <c r="DC155" s="310"/>
    </row>
    <row r="156" spans="2:107" x14ac:dyDescent="0.35">
      <c r="B156" s="47" t="s">
        <v>54</v>
      </c>
      <c r="C156" s="5"/>
      <c r="D156" s="85">
        <f t="shared" ref="D156:J156" si="341">IF(D57&gt;0,D57,D38*D47)+IF(D58&gt;0,D58,D39*D48)</f>
        <v>0</v>
      </c>
      <c r="E156" s="85">
        <f t="shared" si="341"/>
        <v>0</v>
      </c>
      <c r="F156" s="85">
        <f t="shared" si="341"/>
        <v>0</v>
      </c>
      <c r="G156" s="85">
        <f t="shared" si="341"/>
        <v>0</v>
      </c>
      <c r="H156" s="85">
        <f t="shared" si="341"/>
        <v>0</v>
      </c>
      <c r="I156" s="85">
        <f t="shared" si="341"/>
        <v>0</v>
      </c>
      <c r="J156" s="85">
        <f t="shared" si="341"/>
        <v>0</v>
      </c>
      <c r="K156" s="5"/>
      <c r="L156" s="81">
        <f>SUM(D156:K156)</f>
        <v>0</v>
      </c>
      <c r="M156" s="46"/>
      <c r="N156" s="290" t="str">
        <f>IF(L39&gt;0,L156/(L$38+L$39),"n/a")</f>
        <v>n/a</v>
      </c>
      <c r="AB156" s="47" t="s">
        <v>54</v>
      </c>
      <c r="AC156" s="5"/>
      <c r="AD156" s="85">
        <f t="shared" ref="AD156:AJ156" si="342">IF(AD57&gt;0,AD57,AD38*AD47)+IF(AD58&gt;0,AD58,AD39*AD48)</f>
        <v>0</v>
      </c>
      <c r="AE156" s="85">
        <f t="shared" si="342"/>
        <v>0</v>
      </c>
      <c r="AF156" s="85">
        <f t="shared" si="342"/>
        <v>0</v>
      </c>
      <c r="AG156" s="85">
        <f t="shared" si="342"/>
        <v>0</v>
      </c>
      <c r="AH156" s="85">
        <f t="shared" si="342"/>
        <v>0</v>
      </c>
      <c r="AI156" s="85">
        <f t="shared" si="342"/>
        <v>0</v>
      </c>
      <c r="AJ156" s="85">
        <f t="shared" si="342"/>
        <v>0</v>
      </c>
      <c r="AK156" s="5"/>
      <c r="AL156" s="81">
        <f>SUM(AD156:AK156)</f>
        <v>0</v>
      </c>
      <c r="AM156" s="46"/>
      <c r="AN156" s="290">
        <f>IF(AL39&gt;0,AL156/(AL$38+AL$39),"n/a")</f>
        <v>0</v>
      </c>
      <c r="BB156" s="47" t="s">
        <v>54</v>
      </c>
      <c r="BC156" s="5"/>
      <c r="BD156" s="85">
        <f t="shared" ref="BD156:BJ156" si="343">IF(BD57&gt;0,BD57,BD38*BD47)+IF(BD58&gt;0,BD58,BD39*BD48)</f>
        <v>0</v>
      </c>
      <c r="BE156" s="85">
        <f t="shared" si="343"/>
        <v>0</v>
      </c>
      <c r="BF156" s="85">
        <f t="shared" si="343"/>
        <v>0</v>
      </c>
      <c r="BG156" s="85">
        <f t="shared" si="343"/>
        <v>0</v>
      </c>
      <c r="BH156" s="85">
        <f t="shared" si="343"/>
        <v>0</v>
      </c>
      <c r="BI156" s="85">
        <f t="shared" si="343"/>
        <v>0</v>
      </c>
      <c r="BJ156" s="85">
        <f t="shared" si="343"/>
        <v>0</v>
      </c>
      <c r="BK156" s="5"/>
      <c r="BL156" s="81">
        <f>SUM(BD156:BK156)</f>
        <v>0</v>
      </c>
      <c r="BM156" s="46"/>
      <c r="BN156" s="290" t="str">
        <f>IF(BL39&gt;0,BL156/(BL$38+BL$39),"n/a")</f>
        <v>n/a</v>
      </c>
      <c r="CB156" s="47" t="s">
        <v>54</v>
      </c>
      <c r="CC156" s="5"/>
      <c r="CD156" s="85">
        <f t="shared" ref="CD156:CJ156" si="344">IF(CD57&gt;0,CD57,CD38*CD47)+IF(CD58&gt;0,CD58,CD39*CD48)</f>
        <v>0</v>
      </c>
      <c r="CE156" s="85">
        <f t="shared" si="344"/>
        <v>0</v>
      </c>
      <c r="CF156" s="85">
        <f t="shared" si="344"/>
        <v>0</v>
      </c>
      <c r="CG156" s="85">
        <f t="shared" si="344"/>
        <v>0</v>
      </c>
      <c r="CH156" s="85">
        <f t="shared" si="344"/>
        <v>0</v>
      </c>
      <c r="CI156" s="85">
        <f t="shared" si="344"/>
        <v>0</v>
      </c>
      <c r="CJ156" s="85">
        <f t="shared" si="344"/>
        <v>0</v>
      </c>
      <c r="CK156" s="5"/>
      <c r="CL156" s="81">
        <f>SUM(CD156:CK156)</f>
        <v>0</v>
      </c>
      <c r="CM156" s="46"/>
      <c r="CN156" s="290" t="str">
        <f>IF(CL39&gt;0,CL156/(CL$38+CL$39),"n/a")</f>
        <v>n/a</v>
      </c>
    </row>
    <row r="157" spans="2:107" x14ac:dyDescent="0.35">
      <c r="B157" s="82" t="s">
        <v>48</v>
      </c>
      <c r="C157" s="5"/>
      <c r="D157" s="36">
        <f>D155+D156</f>
        <v>0</v>
      </c>
      <c r="E157" s="39">
        <f t="shared" ref="E157:L157" si="345">SUM(E155:E156)</f>
        <v>0</v>
      </c>
      <c r="F157" s="39">
        <f t="shared" si="345"/>
        <v>0</v>
      </c>
      <c r="G157" s="39">
        <f t="shared" si="345"/>
        <v>0</v>
      </c>
      <c r="H157" s="39">
        <f t="shared" si="345"/>
        <v>0</v>
      </c>
      <c r="I157" s="39">
        <f t="shared" si="345"/>
        <v>0</v>
      </c>
      <c r="J157" s="39">
        <f t="shared" si="345"/>
        <v>0</v>
      </c>
      <c r="K157" s="5"/>
      <c r="L157" s="39">
        <f t="shared" si="345"/>
        <v>0</v>
      </c>
      <c r="M157" s="46"/>
      <c r="N157" s="290"/>
      <c r="AB157" s="82" t="s">
        <v>48</v>
      </c>
      <c r="AC157" s="5"/>
      <c r="AD157" s="36">
        <f>AD155+AD156</f>
        <v>0</v>
      </c>
      <c r="AE157" s="39">
        <f t="shared" ref="AE157:AJ157" si="346">SUM(AE155:AE156)</f>
        <v>0</v>
      </c>
      <c r="AF157" s="39">
        <f t="shared" si="346"/>
        <v>0</v>
      </c>
      <c r="AG157" s="39">
        <f t="shared" si="346"/>
        <v>0</v>
      </c>
      <c r="AH157" s="39">
        <f t="shared" si="346"/>
        <v>0</v>
      </c>
      <c r="AI157" s="39">
        <f t="shared" si="346"/>
        <v>0</v>
      </c>
      <c r="AJ157" s="39">
        <f t="shared" si="346"/>
        <v>0</v>
      </c>
      <c r="AK157" s="5"/>
      <c r="AL157" s="39">
        <f t="shared" ref="AL157" si="347">SUM(AL155:AL156)</f>
        <v>0</v>
      </c>
      <c r="AM157" s="46"/>
      <c r="AN157" s="290"/>
      <c r="BB157" s="82" t="s">
        <v>48</v>
      </c>
      <c r="BC157" s="5"/>
      <c r="BD157" s="36">
        <f>BD155+BD156</f>
        <v>0</v>
      </c>
      <c r="BE157" s="39">
        <f t="shared" ref="BE157:BJ157" si="348">SUM(BE155:BE156)</f>
        <v>0</v>
      </c>
      <c r="BF157" s="39">
        <f t="shared" si="348"/>
        <v>0</v>
      </c>
      <c r="BG157" s="39">
        <f t="shared" si="348"/>
        <v>0</v>
      </c>
      <c r="BH157" s="39">
        <f t="shared" si="348"/>
        <v>0</v>
      </c>
      <c r="BI157" s="39">
        <f t="shared" si="348"/>
        <v>0</v>
      </c>
      <c r="BJ157" s="39">
        <f t="shared" si="348"/>
        <v>0</v>
      </c>
      <c r="BK157" s="5"/>
      <c r="BL157" s="39">
        <f t="shared" ref="BL157" si="349">SUM(BL155:BL156)</f>
        <v>0</v>
      </c>
      <c r="BM157" s="46"/>
      <c r="BN157" s="290"/>
      <c r="CB157" s="82" t="s">
        <v>48</v>
      </c>
      <c r="CC157" s="5"/>
      <c r="CD157" s="36">
        <f>CD155+CD156</f>
        <v>0</v>
      </c>
      <c r="CE157" s="39">
        <f t="shared" ref="CE157:CJ157" si="350">SUM(CE155:CE156)</f>
        <v>0</v>
      </c>
      <c r="CF157" s="39">
        <f t="shared" si="350"/>
        <v>0</v>
      </c>
      <c r="CG157" s="39">
        <f t="shared" si="350"/>
        <v>0</v>
      </c>
      <c r="CH157" s="39">
        <f t="shared" si="350"/>
        <v>0</v>
      </c>
      <c r="CI157" s="39">
        <f t="shared" si="350"/>
        <v>0</v>
      </c>
      <c r="CJ157" s="39">
        <f t="shared" si="350"/>
        <v>0</v>
      </c>
      <c r="CK157" s="5"/>
      <c r="CL157" s="39">
        <f t="shared" ref="CL157" si="351">SUM(CL155:CL156)</f>
        <v>0</v>
      </c>
      <c r="CM157" s="46"/>
      <c r="CN157" s="290"/>
    </row>
    <row r="158" spans="2:107" x14ac:dyDescent="0.35">
      <c r="B158" s="47" t="str">
        <f>B147</f>
        <v>Food cost of sales</v>
      </c>
      <c r="C158" s="13"/>
      <c r="D158" s="38">
        <f>D155*C352</f>
        <v>0</v>
      </c>
      <c r="E158" s="38">
        <f>E155*C352</f>
        <v>0</v>
      </c>
      <c r="F158" s="38">
        <f>F155*C352</f>
        <v>0</v>
      </c>
      <c r="G158" s="38">
        <f>G155*C352</f>
        <v>0</v>
      </c>
      <c r="H158" s="38">
        <f>H155*C352</f>
        <v>0</v>
      </c>
      <c r="I158" s="38">
        <f>I155*C352</f>
        <v>0</v>
      </c>
      <c r="J158" s="38">
        <f>J155*C352</f>
        <v>0</v>
      </c>
      <c r="K158" s="5"/>
      <c r="L158" s="38">
        <f>SUM(D158:K158)</f>
        <v>0</v>
      </c>
      <c r="M158" s="48">
        <f>IFERROR((L158/L155),0)</f>
        <v>0</v>
      </c>
      <c r="N158" s="290" t="str">
        <f>IF(L38&gt;0,L158/L$38,"n/a")</f>
        <v>n/a</v>
      </c>
      <c r="AB158" s="47" t="str">
        <f>AB147</f>
        <v>Food cost of sales</v>
      </c>
      <c r="AC158" s="13"/>
      <c r="AD158" s="38">
        <f>AD155*AC352</f>
        <v>0</v>
      </c>
      <c r="AE158" s="38">
        <f>AE155*AC352</f>
        <v>0</v>
      </c>
      <c r="AF158" s="38">
        <f>AF155*AC352</f>
        <v>0</v>
      </c>
      <c r="AG158" s="38">
        <f>AG155*AC352</f>
        <v>0</v>
      </c>
      <c r="AH158" s="38">
        <f>AH155*AC352</f>
        <v>0</v>
      </c>
      <c r="AI158" s="38">
        <f>AI155*AC352</f>
        <v>0</v>
      </c>
      <c r="AJ158" s="38">
        <f>AJ155*AC352</f>
        <v>0</v>
      </c>
      <c r="AK158" s="5"/>
      <c r="AL158" s="38">
        <f>SUM(AD158:AK158)</f>
        <v>0</v>
      </c>
      <c r="AM158" s="48">
        <f>IFERROR((AL158/AL155),0)</f>
        <v>0</v>
      </c>
      <c r="AN158" s="290">
        <f>IF(AL38&gt;0,AL158/AL$38,"n/a")</f>
        <v>0</v>
      </c>
      <c r="BB158" s="47" t="str">
        <f>BB147</f>
        <v>Food cost of sales</v>
      </c>
      <c r="BC158" s="13"/>
      <c r="BD158" s="38">
        <f>BD155*BC352</f>
        <v>0</v>
      </c>
      <c r="BE158" s="38">
        <f>BE155*BC352</f>
        <v>0</v>
      </c>
      <c r="BF158" s="38">
        <f>BF155*BC352</f>
        <v>0</v>
      </c>
      <c r="BG158" s="38">
        <f>BG155*BC352</f>
        <v>0</v>
      </c>
      <c r="BH158" s="38">
        <f>BH155*BC352</f>
        <v>0</v>
      </c>
      <c r="BI158" s="38">
        <f>BI155*BC352</f>
        <v>0</v>
      </c>
      <c r="BJ158" s="38">
        <f>BJ155*BC352</f>
        <v>0</v>
      </c>
      <c r="BK158" s="5"/>
      <c r="BL158" s="38">
        <f>SUM(BD158:BK158)</f>
        <v>0</v>
      </c>
      <c r="BM158" s="48">
        <f>IFERROR((BL158/BL155),0)</f>
        <v>0</v>
      </c>
      <c r="BN158" s="290" t="str">
        <f>IF(BL38&gt;0,BL158/BL$38,"n/a")</f>
        <v>n/a</v>
      </c>
      <c r="CB158" s="47" t="str">
        <f>CB147</f>
        <v>Food cost of sales</v>
      </c>
      <c r="CC158" s="13"/>
      <c r="CD158" s="38">
        <f>CD155*CC352</f>
        <v>0</v>
      </c>
      <c r="CE158" s="38">
        <f>CE155*CC352</f>
        <v>0</v>
      </c>
      <c r="CF158" s="38">
        <f>CF155*CC352</f>
        <v>0</v>
      </c>
      <c r="CG158" s="38">
        <f>CG155*CC352</f>
        <v>0</v>
      </c>
      <c r="CH158" s="38">
        <f>CH155*CC352</f>
        <v>0</v>
      </c>
      <c r="CI158" s="38">
        <f>CI155*CC352</f>
        <v>0</v>
      </c>
      <c r="CJ158" s="38">
        <f>CJ155*CC352</f>
        <v>0</v>
      </c>
      <c r="CK158" s="5"/>
      <c r="CL158" s="38">
        <f>SUM(CD158:CK158)</f>
        <v>0</v>
      </c>
      <c r="CM158" s="48">
        <f>IFERROR((CL158/CL155),0)</f>
        <v>0</v>
      </c>
      <c r="CN158" s="290" t="str">
        <f>IF(CL38&gt;0,CL158/CL$38,"n/a")</f>
        <v>n/a</v>
      </c>
    </row>
    <row r="159" spans="2:107" x14ac:dyDescent="0.35">
      <c r="B159" s="47" t="s">
        <v>51</v>
      </c>
      <c r="C159" s="13"/>
      <c r="D159" s="81">
        <f>D156*C353</f>
        <v>0</v>
      </c>
      <c r="E159" s="81">
        <f>E156*C353</f>
        <v>0</v>
      </c>
      <c r="F159" s="81">
        <f>F156*C353</f>
        <v>0</v>
      </c>
      <c r="G159" s="81">
        <f>G156*C353</f>
        <v>0</v>
      </c>
      <c r="H159" s="81">
        <f>H156*C353</f>
        <v>0</v>
      </c>
      <c r="I159" s="81">
        <f>I156*C353</f>
        <v>0</v>
      </c>
      <c r="J159" s="81">
        <f>J156*C353</f>
        <v>0</v>
      </c>
      <c r="K159" s="5"/>
      <c r="L159" s="81">
        <f>SUM(D159:K159)</f>
        <v>0</v>
      </c>
      <c r="M159" s="48">
        <f>IFERROR((L159/L156),0)</f>
        <v>0</v>
      </c>
      <c r="N159" s="290" t="str">
        <f>IF(L$39&gt;0,L159/(L$38+L$39),"n/a")</f>
        <v>n/a</v>
      </c>
      <c r="AB159" s="47" t="s">
        <v>51</v>
      </c>
      <c r="AC159" s="13"/>
      <c r="AD159" s="81">
        <f>AD156*AC353</f>
        <v>0</v>
      </c>
      <c r="AE159" s="81">
        <f>AE156*AC353</f>
        <v>0</v>
      </c>
      <c r="AF159" s="81">
        <f>AF156*AC353</f>
        <v>0</v>
      </c>
      <c r="AG159" s="81">
        <f>AG156*AC353</f>
        <v>0</v>
      </c>
      <c r="AH159" s="81">
        <f>AH156*AC353</f>
        <v>0</v>
      </c>
      <c r="AI159" s="81">
        <f>AI156*AC353</f>
        <v>0</v>
      </c>
      <c r="AJ159" s="81">
        <f>AJ156*AC353</f>
        <v>0</v>
      </c>
      <c r="AK159" s="5"/>
      <c r="AL159" s="81">
        <f>SUM(AD159:AK159)</f>
        <v>0</v>
      </c>
      <c r="AM159" s="48">
        <f>IFERROR((AL159/AL156),0)</f>
        <v>0</v>
      </c>
      <c r="AN159" s="290">
        <f>IF(AL$39&gt;0,AL159/(AL$38+AL$39),"n/a")</f>
        <v>0</v>
      </c>
      <c r="BB159" s="47" t="s">
        <v>51</v>
      </c>
      <c r="BC159" s="13"/>
      <c r="BD159" s="81">
        <f>BD156*BC353</f>
        <v>0</v>
      </c>
      <c r="BE159" s="81">
        <f>BE156*BC353</f>
        <v>0</v>
      </c>
      <c r="BF159" s="81">
        <f>BF156*BC353</f>
        <v>0</v>
      </c>
      <c r="BG159" s="81">
        <f>BG156*BC353</f>
        <v>0</v>
      </c>
      <c r="BH159" s="81">
        <f>BH156*BC353</f>
        <v>0</v>
      </c>
      <c r="BI159" s="81">
        <f>BI156*BC353</f>
        <v>0</v>
      </c>
      <c r="BJ159" s="81">
        <f>BJ156*BC353</f>
        <v>0</v>
      </c>
      <c r="BK159" s="5"/>
      <c r="BL159" s="81">
        <f>SUM(BD159:BK159)</f>
        <v>0</v>
      </c>
      <c r="BM159" s="48">
        <f>IFERROR((BL159/BL156),0)</f>
        <v>0</v>
      </c>
      <c r="BN159" s="290" t="str">
        <f>IF(BL$39&gt;0,BL159/(BL$38+BL$39),"n/a")</f>
        <v>n/a</v>
      </c>
      <c r="CB159" s="47" t="s">
        <v>51</v>
      </c>
      <c r="CC159" s="13"/>
      <c r="CD159" s="81">
        <f>CD156*CC353</f>
        <v>0</v>
      </c>
      <c r="CE159" s="81">
        <f>CE156*CC353</f>
        <v>0</v>
      </c>
      <c r="CF159" s="81">
        <f>CF156*CC353</f>
        <v>0</v>
      </c>
      <c r="CG159" s="81">
        <f>CG156*CC353</f>
        <v>0</v>
      </c>
      <c r="CH159" s="81">
        <f>CH156*CC353</f>
        <v>0</v>
      </c>
      <c r="CI159" s="81">
        <f>CI156*CC353</f>
        <v>0</v>
      </c>
      <c r="CJ159" s="81">
        <f>CJ156*CC353</f>
        <v>0</v>
      </c>
      <c r="CK159" s="5"/>
      <c r="CL159" s="81">
        <f>SUM(CD159:CK159)</f>
        <v>0</v>
      </c>
      <c r="CM159" s="48">
        <f>IFERROR((CL159/CL156),0)</f>
        <v>0</v>
      </c>
      <c r="CN159" s="290" t="str">
        <f>IF(CL$39&gt;0,CL159/(CL$38+CL$39),"n/a")</f>
        <v>n/a</v>
      </c>
    </row>
    <row r="160" spans="2:107" x14ac:dyDescent="0.35">
      <c r="B160" s="82" t="s">
        <v>55</v>
      </c>
      <c r="C160" s="5"/>
      <c r="D160" s="39">
        <f>D157-D158-D159</f>
        <v>0</v>
      </c>
      <c r="E160" s="39">
        <f t="shared" ref="E160:J160" si="352">E157-E158-E159</f>
        <v>0</v>
      </c>
      <c r="F160" s="39">
        <f t="shared" si="352"/>
        <v>0</v>
      </c>
      <c r="G160" s="39">
        <f t="shared" si="352"/>
        <v>0</v>
      </c>
      <c r="H160" s="39">
        <f t="shared" si="352"/>
        <v>0</v>
      </c>
      <c r="I160" s="39">
        <f t="shared" si="352"/>
        <v>0</v>
      </c>
      <c r="J160" s="39">
        <f t="shared" si="352"/>
        <v>0</v>
      </c>
      <c r="K160" s="5"/>
      <c r="L160" s="39">
        <f>L157-SUM(L158:L159)</f>
        <v>0</v>
      </c>
      <c r="M160" s="48">
        <f>IFERROR((L160/L157),0)</f>
        <v>0</v>
      </c>
      <c r="N160" s="290"/>
      <c r="AB160" s="82" t="s">
        <v>55</v>
      </c>
      <c r="AC160" s="5"/>
      <c r="AD160" s="39">
        <f>AD157-AD158-AD159</f>
        <v>0</v>
      </c>
      <c r="AE160" s="39">
        <f t="shared" ref="AE160:AJ160" si="353">AE157-AE158-AE159</f>
        <v>0</v>
      </c>
      <c r="AF160" s="39">
        <f t="shared" si="353"/>
        <v>0</v>
      </c>
      <c r="AG160" s="39">
        <f t="shared" si="353"/>
        <v>0</v>
      </c>
      <c r="AH160" s="39">
        <f t="shared" si="353"/>
        <v>0</v>
      </c>
      <c r="AI160" s="39">
        <f t="shared" si="353"/>
        <v>0</v>
      </c>
      <c r="AJ160" s="39">
        <f t="shared" si="353"/>
        <v>0</v>
      </c>
      <c r="AK160" s="5"/>
      <c r="AL160" s="39">
        <f>AL157-SUM(AL158:AL159)</f>
        <v>0</v>
      </c>
      <c r="AM160" s="48">
        <f>IFERROR((AL160/AL157),0)</f>
        <v>0</v>
      </c>
      <c r="AN160" s="290"/>
      <c r="BB160" s="82" t="s">
        <v>55</v>
      </c>
      <c r="BC160" s="5"/>
      <c r="BD160" s="39">
        <f>BD157-BD158-BD159</f>
        <v>0</v>
      </c>
      <c r="BE160" s="39">
        <f t="shared" ref="BE160:BJ160" si="354">BE157-BE158-BE159</f>
        <v>0</v>
      </c>
      <c r="BF160" s="39">
        <f t="shared" si="354"/>
        <v>0</v>
      </c>
      <c r="BG160" s="39">
        <f t="shared" si="354"/>
        <v>0</v>
      </c>
      <c r="BH160" s="39">
        <f t="shared" si="354"/>
        <v>0</v>
      </c>
      <c r="BI160" s="39">
        <f t="shared" si="354"/>
        <v>0</v>
      </c>
      <c r="BJ160" s="39">
        <f t="shared" si="354"/>
        <v>0</v>
      </c>
      <c r="BK160" s="5"/>
      <c r="BL160" s="39">
        <f>BL157-SUM(BL158:BL159)</f>
        <v>0</v>
      </c>
      <c r="BM160" s="48">
        <f>IFERROR((BL160/BL157),0)</f>
        <v>0</v>
      </c>
      <c r="BN160" s="290"/>
      <c r="CB160" s="82" t="s">
        <v>55</v>
      </c>
      <c r="CC160" s="5"/>
      <c r="CD160" s="39">
        <f>CD157-CD158-CD159</f>
        <v>0</v>
      </c>
      <c r="CE160" s="39">
        <f t="shared" ref="CE160:CJ160" si="355">CE157-CE158-CE159</f>
        <v>0</v>
      </c>
      <c r="CF160" s="39">
        <f t="shared" si="355"/>
        <v>0</v>
      </c>
      <c r="CG160" s="39">
        <f t="shared" si="355"/>
        <v>0</v>
      </c>
      <c r="CH160" s="39">
        <f t="shared" si="355"/>
        <v>0</v>
      </c>
      <c r="CI160" s="39">
        <f t="shared" si="355"/>
        <v>0</v>
      </c>
      <c r="CJ160" s="39">
        <f t="shared" si="355"/>
        <v>0</v>
      </c>
      <c r="CK160" s="5"/>
      <c r="CL160" s="39">
        <f>CL157-SUM(CL158:CL159)</f>
        <v>0</v>
      </c>
      <c r="CM160" s="48">
        <f>IFERROR((CL160/CL157),0)</f>
        <v>0</v>
      </c>
      <c r="CN160" s="290"/>
    </row>
    <row r="161" spans="2:92" x14ac:dyDescent="0.35">
      <c r="B161" s="47" t="str">
        <f>B150</f>
        <v>Payroll costs</v>
      </c>
      <c r="C161" s="5"/>
      <c r="D161" s="32">
        <f>IFERROR(IF(D288&gt;0,D288,((D90/D97)*D157)),0)</f>
        <v>0</v>
      </c>
      <c r="E161" s="32">
        <f t="shared" ref="E161:J161" si="356">IFERROR(IF(E288&gt;0,E288,((E90/E97)*E157)),0)</f>
        <v>0</v>
      </c>
      <c r="F161" s="32">
        <f t="shared" si="356"/>
        <v>0</v>
      </c>
      <c r="G161" s="32">
        <f t="shared" si="356"/>
        <v>0</v>
      </c>
      <c r="H161" s="32">
        <f t="shared" si="356"/>
        <v>0</v>
      </c>
      <c r="I161" s="32">
        <f t="shared" si="356"/>
        <v>0</v>
      </c>
      <c r="J161" s="32">
        <f t="shared" si="356"/>
        <v>0</v>
      </c>
      <c r="K161" s="5"/>
      <c r="L161" s="38">
        <f>SUM(D161:K161)</f>
        <v>0</v>
      </c>
      <c r="M161" s="48">
        <f>IFERROR((L161/L157),0)</f>
        <v>0</v>
      </c>
      <c r="N161" s="290" t="str">
        <f t="shared" ref="N161:N163" si="357">IF(L$39&gt;0,L161/(L$38+L$39),"n/a")</f>
        <v>n/a</v>
      </c>
      <c r="AB161" s="47" t="str">
        <f>AB150</f>
        <v>Payroll costs</v>
      </c>
      <c r="AC161" s="5"/>
      <c r="AD161" s="32">
        <f>IFERROR(IF(AD288&gt;0,AD288,((AD90/AD97)*AD157)),0)</f>
        <v>0</v>
      </c>
      <c r="AE161" s="32">
        <f t="shared" ref="AE161:AJ161" si="358">IFERROR(IF(AE288&gt;0,AE288,((AE90/AE97)*AE157)),0)</f>
        <v>0</v>
      </c>
      <c r="AF161" s="32">
        <f t="shared" si="358"/>
        <v>0</v>
      </c>
      <c r="AG161" s="32">
        <f t="shared" si="358"/>
        <v>0</v>
      </c>
      <c r="AH161" s="32">
        <f t="shared" si="358"/>
        <v>0</v>
      </c>
      <c r="AI161" s="32">
        <f t="shared" si="358"/>
        <v>0</v>
      </c>
      <c r="AJ161" s="32">
        <f t="shared" si="358"/>
        <v>0</v>
      </c>
      <c r="AK161" s="5"/>
      <c r="AL161" s="38">
        <f>SUM(AD161:AK161)</f>
        <v>0</v>
      </c>
      <c r="AM161" s="48">
        <f>IFERROR((AL161/AL157),0)</f>
        <v>0</v>
      </c>
      <c r="AN161" s="290">
        <f t="shared" ref="AN161:AN163" si="359">IF(AL$39&gt;0,AL161/(AL$38+AL$39),"n/a")</f>
        <v>0</v>
      </c>
      <c r="BB161" s="47" t="str">
        <f>BB150</f>
        <v>Payroll costs</v>
      </c>
      <c r="BC161" s="5"/>
      <c r="BD161" s="32">
        <f>IFERROR(IF(BD288&gt;0,BD288,((BD90/BD97)*BD157)),0)</f>
        <v>0</v>
      </c>
      <c r="BE161" s="32">
        <f t="shared" ref="BE161:BJ161" si="360">IFERROR(IF(BE288&gt;0,BE288,((BE90/BE97)*BE157)),0)</f>
        <v>0</v>
      </c>
      <c r="BF161" s="32">
        <f t="shared" si="360"/>
        <v>0</v>
      </c>
      <c r="BG161" s="32">
        <f t="shared" si="360"/>
        <v>0</v>
      </c>
      <c r="BH161" s="32">
        <f t="shared" si="360"/>
        <v>0</v>
      </c>
      <c r="BI161" s="32">
        <f t="shared" si="360"/>
        <v>0</v>
      </c>
      <c r="BJ161" s="32">
        <f t="shared" si="360"/>
        <v>0</v>
      </c>
      <c r="BK161" s="5"/>
      <c r="BL161" s="38">
        <f>SUM(BD161:BK161)</f>
        <v>0</v>
      </c>
      <c r="BM161" s="48">
        <f>IFERROR((BL161/BL157),0)</f>
        <v>0</v>
      </c>
      <c r="BN161" s="290" t="str">
        <f t="shared" ref="BN161:BN163" si="361">IF(BL$39&gt;0,BL161/(BL$38+BL$39),"n/a")</f>
        <v>n/a</v>
      </c>
      <c r="CB161" s="47" t="str">
        <f>CB150</f>
        <v>Payroll costs</v>
      </c>
      <c r="CC161" s="5"/>
      <c r="CD161" s="32">
        <f>IFERROR(IF(CD288&gt;0,CD288,((CD90/CD97)*CD157)),0)</f>
        <v>0</v>
      </c>
      <c r="CE161" s="32">
        <f t="shared" ref="CE161:CJ161" si="362">IFERROR(IF(CE288&gt;0,CE288,((CE90/CE97)*CE157)),0)</f>
        <v>0</v>
      </c>
      <c r="CF161" s="32">
        <f t="shared" si="362"/>
        <v>0</v>
      </c>
      <c r="CG161" s="32">
        <f t="shared" si="362"/>
        <v>0</v>
      </c>
      <c r="CH161" s="32">
        <f t="shared" si="362"/>
        <v>0</v>
      </c>
      <c r="CI161" s="32">
        <f t="shared" si="362"/>
        <v>0</v>
      </c>
      <c r="CJ161" s="32">
        <f t="shared" si="362"/>
        <v>0</v>
      </c>
      <c r="CK161" s="5"/>
      <c r="CL161" s="38">
        <f>SUM(CD161:CK161)</f>
        <v>0</v>
      </c>
      <c r="CM161" s="48">
        <f>IFERROR((CL161/CL157),0)</f>
        <v>0</v>
      </c>
      <c r="CN161" s="290" t="str">
        <f t="shared" ref="CN161:CN163" si="363">IF(CL$39&gt;0,CL161/(CL$38+CL$39),"n/a")</f>
        <v>n/a</v>
      </c>
    </row>
    <row r="162" spans="2:92" x14ac:dyDescent="0.35">
      <c r="B162" s="47" t="str">
        <f>B151</f>
        <v xml:space="preserve">Other costs of sales </v>
      </c>
      <c r="C162" s="5"/>
      <c r="D162" s="38">
        <f>D157*C359</f>
        <v>0</v>
      </c>
      <c r="E162" s="38">
        <f>E157*C359</f>
        <v>0</v>
      </c>
      <c r="F162" s="38">
        <f>F157*C359</f>
        <v>0</v>
      </c>
      <c r="G162" s="38">
        <f>G157*C359</f>
        <v>0</v>
      </c>
      <c r="H162" s="38">
        <f>H157*C359</f>
        <v>0</v>
      </c>
      <c r="I162" s="38">
        <f>I157*C359</f>
        <v>0</v>
      </c>
      <c r="J162" s="38">
        <f>J157*C359</f>
        <v>0</v>
      </c>
      <c r="K162" s="5"/>
      <c r="L162" s="38">
        <f t="shared" ref="L162" si="364">SUM(D162:K162)</f>
        <v>0</v>
      </c>
      <c r="M162" s="48">
        <f>IFERROR((L162/L157),0)</f>
        <v>0</v>
      </c>
      <c r="N162" s="290" t="str">
        <f t="shared" si="357"/>
        <v>n/a</v>
      </c>
      <c r="AB162" s="47" t="str">
        <f>AB151</f>
        <v xml:space="preserve">Other costs of sales </v>
      </c>
      <c r="AC162" s="5"/>
      <c r="AD162" s="38">
        <f>AD157*AC359</f>
        <v>0</v>
      </c>
      <c r="AE162" s="38">
        <f>AE157*AC359</f>
        <v>0</v>
      </c>
      <c r="AF162" s="38">
        <f>AF157*AC359</f>
        <v>0</v>
      </c>
      <c r="AG162" s="38">
        <f>AG157*AC359</f>
        <v>0</v>
      </c>
      <c r="AH162" s="38">
        <f>AH157*AC359</f>
        <v>0</v>
      </c>
      <c r="AI162" s="38">
        <f>AI157*AC359</f>
        <v>0</v>
      </c>
      <c r="AJ162" s="38">
        <f>AJ157*AC359</f>
        <v>0</v>
      </c>
      <c r="AK162" s="5"/>
      <c r="AL162" s="38">
        <f t="shared" ref="AL162" si="365">SUM(AD162:AK162)</f>
        <v>0</v>
      </c>
      <c r="AM162" s="48">
        <f>IFERROR((AL162/AL157),0)</f>
        <v>0</v>
      </c>
      <c r="AN162" s="290">
        <f t="shared" si="359"/>
        <v>0</v>
      </c>
      <c r="BB162" s="47" t="str">
        <f>BB151</f>
        <v xml:space="preserve">Other costs of sales </v>
      </c>
      <c r="BC162" s="5"/>
      <c r="BD162" s="38">
        <f>BD157*BC359</f>
        <v>0</v>
      </c>
      <c r="BE162" s="38">
        <f>BE157*BC359</f>
        <v>0</v>
      </c>
      <c r="BF162" s="38">
        <f>BF157*BC359</f>
        <v>0</v>
      </c>
      <c r="BG162" s="38">
        <f>BG157*BC359</f>
        <v>0</v>
      </c>
      <c r="BH162" s="38">
        <f>BH157*BC359</f>
        <v>0</v>
      </c>
      <c r="BI162" s="38">
        <f>BI157*BC359</f>
        <v>0</v>
      </c>
      <c r="BJ162" s="38">
        <f>BJ157*BC359</f>
        <v>0</v>
      </c>
      <c r="BK162" s="5"/>
      <c r="BL162" s="38">
        <f t="shared" ref="BL162" si="366">SUM(BD162:BK162)</f>
        <v>0</v>
      </c>
      <c r="BM162" s="48">
        <f>IFERROR((BL162/BL157),0)</f>
        <v>0</v>
      </c>
      <c r="BN162" s="290" t="str">
        <f t="shared" si="361"/>
        <v>n/a</v>
      </c>
      <c r="CB162" s="47" t="str">
        <f>CB151</f>
        <v xml:space="preserve">Other costs of sales </v>
      </c>
      <c r="CC162" s="5"/>
      <c r="CD162" s="38">
        <f>CD157*CC359</f>
        <v>0</v>
      </c>
      <c r="CE162" s="38">
        <f>CE157*CC359</f>
        <v>0</v>
      </c>
      <c r="CF162" s="38">
        <f>CF157*CC359</f>
        <v>0</v>
      </c>
      <c r="CG162" s="38">
        <f>CG157*CC359</f>
        <v>0</v>
      </c>
      <c r="CH162" s="38">
        <f>CH157*CC359</f>
        <v>0</v>
      </c>
      <c r="CI162" s="38">
        <f>CI157*CC359</f>
        <v>0</v>
      </c>
      <c r="CJ162" s="38">
        <f>CJ157*CC359</f>
        <v>0</v>
      </c>
      <c r="CK162" s="5"/>
      <c r="CL162" s="38">
        <f t="shared" ref="CL162" si="367">SUM(CD162:CK162)</f>
        <v>0</v>
      </c>
      <c r="CM162" s="48">
        <f>IFERROR((CL162/CL157),0)</f>
        <v>0</v>
      </c>
      <c r="CN162" s="290" t="str">
        <f t="shared" si="363"/>
        <v>n/a</v>
      </c>
    </row>
    <row r="163" spans="2:92" x14ac:dyDescent="0.35">
      <c r="B163" s="82" t="str">
        <f>B152</f>
        <v>Contribution to unapportioned weekly operating expenses (cell C392)</v>
      </c>
      <c r="C163" s="5"/>
      <c r="D163" s="84">
        <f>D160-D161-D162</f>
        <v>0</v>
      </c>
      <c r="E163" s="84">
        <f t="shared" ref="E163:J163" si="368">E160-E161-E162</f>
        <v>0</v>
      </c>
      <c r="F163" s="84">
        <f t="shared" si="368"/>
        <v>0</v>
      </c>
      <c r="G163" s="84">
        <f t="shared" si="368"/>
        <v>0</v>
      </c>
      <c r="H163" s="84">
        <f t="shared" si="368"/>
        <v>0</v>
      </c>
      <c r="I163" s="84">
        <f t="shared" si="368"/>
        <v>0</v>
      </c>
      <c r="J163" s="84">
        <f t="shared" si="368"/>
        <v>0</v>
      </c>
      <c r="K163" s="5"/>
      <c r="L163" s="84">
        <f>L160-L161-L162</f>
        <v>0</v>
      </c>
      <c r="M163" s="48">
        <f>IFERROR((L163/L157),0)</f>
        <v>0</v>
      </c>
      <c r="N163" s="290" t="str">
        <f t="shared" si="357"/>
        <v>n/a</v>
      </c>
      <c r="AB163" s="82" t="str">
        <f>AB152</f>
        <v>Contribution to unapportioned weekly operating expenses (cell AC392)</v>
      </c>
      <c r="AC163" s="5"/>
      <c r="AD163" s="84">
        <f>AD160-AD161-AD162</f>
        <v>0</v>
      </c>
      <c r="AE163" s="84">
        <f t="shared" ref="AE163:AJ163" si="369">AE160-AE161-AE162</f>
        <v>0</v>
      </c>
      <c r="AF163" s="84">
        <f t="shared" si="369"/>
        <v>0</v>
      </c>
      <c r="AG163" s="84">
        <f t="shared" si="369"/>
        <v>0</v>
      </c>
      <c r="AH163" s="84">
        <f t="shared" si="369"/>
        <v>0</v>
      </c>
      <c r="AI163" s="84">
        <f t="shared" si="369"/>
        <v>0</v>
      </c>
      <c r="AJ163" s="84">
        <f t="shared" si="369"/>
        <v>0</v>
      </c>
      <c r="AK163" s="5"/>
      <c r="AL163" s="84">
        <f>AL160-AL161-AL162</f>
        <v>0</v>
      </c>
      <c r="AM163" s="48">
        <f>IFERROR((AL163/AL157),0)</f>
        <v>0</v>
      </c>
      <c r="AN163" s="290">
        <f t="shared" si="359"/>
        <v>0</v>
      </c>
      <c r="BB163" s="82" t="str">
        <f>BB152</f>
        <v>Contribution to unapportioned weekly operating expenses (cell BC392)</v>
      </c>
      <c r="BC163" s="5"/>
      <c r="BD163" s="84">
        <f>BD160-BD161-BD162</f>
        <v>0</v>
      </c>
      <c r="BE163" s="84">
        <f t="shared" ref="BE163:BJ163" si="370">BE160-BE161-BE162</f>
        <v>0</v>
      </c>
      <c r="BF163" s="84">
        <f t="shared" si="370"/>
        <v>0</v>
      </c>
      <c r="BG163" s="84">
        <f t="shared" si="370"/>
        <v>0</v>
      </c>
      <c r="BH163" s="84">
        <f t="shared" si="370"/>
        <v>0</v>
      </c>
      <c r="BI163" s="84">
        <f t="shared" si="370"/>
        <v>0</v>
      </c>
      <c r="BJ163" s="84">
        <f t="shared" si="370"/>
        <v>0</v>
      </c>
      <c r="BK163" s="5"/>
      <c r="BL163" s="84">
        <f>BL160-BL161-BL162</f>
        <v>0</v>
      </c>
      <c r="BM163" s="48">
        <f>IFERROR((BL163/BL157),0)</f>
        <v>0</v>
      </c>
      <c r="BN163" s="290" t="str">
        <f t="shared" si="361"/>
        <v>n/a</v>
      </c>
      <c r="CB163" s="82" t="str">
        <f>CB152</f>
        <v>Contribution to unapportioned weekly operating expenses (cell CC392)</v>
      </c>
      <c r="CC163" s="5"/>
      <c r="CD163" s="84">
        <f>CD160-CD161-CD162</f>
        <v>0</v>
      </c>
      <c r="CE163" s="84">
        <f t="shared" ref="CE163:CJ163" si="371">CE160-CE161-CE162</f>
        <v>0</v>
      </c>
      <c r="CF163" s="84">
        <f t="shared" si="371"/>
        <v>0</v>
      </c>
      <c r="CG163" s="84">
        <f t="shared" si="371"/>
        <v>0</v>
      </c>
      <c r="CH163" s="84">
        <f t="shared" si="371"/>
        <v>0</v>
      </c>
      <c r="CI163" s="84">
        <f t="shared" si="371"/>
        <v>0</v>
      </c>
      <c r="CJ163" s="84">
        <f t="shared" si="371"/>
        <v>0</v>
      </c>
      <c r="CK163" s="5"/>
      <c r="CL163" s="84">
        <f>CL160-CL161-CL162</f>
        <v>0</v>
      </c>
      <c r="CM163" s="48">
        <f>IFERROR((CL163/CL157),0)</f>
        <v>0</v>
      </c>
      <c r="CN163" s="290" t="str">
        <f t="shared" si="363"/>
        <v>n/a</v>
      </c>
    </row>
    <row r="164" spans="2:92" x14ac:dyDescent="0.35">
      <c r="B164" s="47"/>
      <c r="C164" s="5"/>
      <c r="D164" s="38"/>
      <c r="E164" s="38"/>
      <c r="F164" s="38"/>
      <c r="G164" s="38"/>
      <c r="H164" s="38"/>
      <c r="I164" s="38"/>
      <c r="J164" s="38"/>
      <c r="K164" s="5"/>
      <c r="L164" s="5"/>
      <c r="M164" s="46"/>
      <c r="N164" s="292"/>
      <c r="AB164" s="47"/>
      <c r="AC164" s="5"/>
      <c r="AD164" s="38"/>
      <c r="AE164" s="38"/>
      <c r="AF164" s="38"/>
      <c r="AG164" s="38"/>
      <c r="AH164" s="38"/>
      <c r="AI164" s="38"/>
      <c r="AJ164" s="38"/>
      <c r="AK164" s="5"/>
      <c r="AL164" s="5"/>
      <c r="AM164" s="46"/>
      <c r="AN164" s="292"/>
      <c r="BB164" s="47"/>
      <c r="BC164" s="5"/>
      <c r="BD164" s="38"/>
      <c r="BE164" s="38"/>
      <c r="BF164" s="38"/>
      <c r="BG164" s="38"/>
      <c r="BH164" s="38"/>
      <c r="BI164" s="38"/>
      <c r="BJ164" s="38"/>
      <c r="BK164" s="5"/>
      <c r="BL164" s="5"/>
      <c r="BM164" s="46"/>
      <c r="BN164" s="292"/>
      <c r="CB164" s="47"/>
      <c r="CC164" s="5"/>
      <c r="CD164" s="38"/>
      <c r="CE164" s="38"/>
      <c r="CF164" s="38"/>
      <c r="CG164" s="38"/>
      <c r="CH164" s="38"/>
      <c r="CI164" s="38"/>
      <c r="CJ164" s="38"/>
      <c r="CK164" s="5"/>
      <c r="CL164" s="5"/>
      <c r="CM164" s="46"/>
      <c r="CN164" s="292"/>
    </row>
    <row r="165" spans="2:92" x14ac:dyDescent="0.35">
      <c r="B165" s="229" t="str">
        <f>B132</f>
        <v xml:space="preserve">Other </v>
      </c>
      <c r="C165" s="5"/>
      <c r="D165" s="29" t="s">
        <v>18</v>
      </c>
      <c r="E165" s="29" t="s">
        <v>19</v>
      </c>
      <c r="F165" s="29" t="s">
        <v>20</v>
      </c>
      <c r="G165" s="29" t="s">
        <v>21</v>
      </c>
      <c r="H165" s="29" t="s">
        <v>22</v>
      </c>
      <c r="I165" s="29" t="s">
        <v>23</v>
      </c>
      <c r="J165" s="29" t="s">
        <v>24</v>
      </c>
      <c r="K165" s="5"/>
      <c r="L165" s="40" t="s">
        <v>1</v>
      </c>
      <c r="M165" s="46"/>
      <c r="N165" s="295" t="s">
        <v>47</v>
      </c>
      <c r="AB165" s="229" t="str">
        <f>AB132</f>
        <v xml:space="preserve">Other </v>
      </c>
      <c r="AC165" s="5"/>
      <c r="AD165" s="29" t="s">
        <v>18</v>
      </c>
      <c r="AE165" s="29" t="s">
        <v>19</v>
      </c>
      <c r="AF165" s="29" t="s">
        <v>20</v>
      </c>
      <c r="AG165" s="29" t="s">
        <v>21</v>
      </c>
      <c r="AH165" s="29" t="s">
        <v>22</v>
      </c>
      <c r="AI165" s="29" t="s">
        <v>23</v>
      </c>
      <c r="AJ165" s="29" t="s">
        <v>24</v>
      </c>
      <c r="AK165" s="5"/>
      <c r="AL165" s="40" t="s">
        <v>1</v>
      </c>
      <c r="AM165" s="46"/>
      <c r="AN165" s="295" t="s">
        <v>47</v>
      </c>
      <c r="BB165" s="229" t="str">
        <f>BB132</f>
        <v xml:space="preserve">Other </v>
      </c>
      <c r="BC165" s="5"/>
      <c r="BD165" s="29" t="s">
        <v>18</v>
      </c>
      <c r="BE165" s="29" t="s">
        <v>19</v>
      </c>
      <c r="BF165" s="29" t="s">
        <v>20</v>
      </c>
      <c r="BG165" s="29" t="s">
        <v>21</v>
      </c>
      <c r="BH165" s="29" t="s">
        <v>22</v>
      </c>
      <c r="BI165" s="29" t="s">
        <v>23</v>
      </c>
      <c r="BJ165" s="29" t="s">
        <v>24</v>
      </c>
      <c r="BK165" s="5"/>
      <c r="BL165" s="40" t="s">
        <v>1</v>
      </c>
      <c r="BM165" s="46"/>
      <c r="BN165" s="295" t="s">
        <v>47</v>
      </c>
      <c r="CB165" s="229" t="str">
        <f>CB132</f>
        <v xml:space="preserve">Other </v>
      </c>
      <c r="CC165" s="5"/>
      <c r="CD165" s="29" t="s">
        <v>18</v>
      </c>
      <c r="CE165" s="29" t="s">
        <v>19</v>
      </c>
      <c r="CF165" s="29" t="s">
        <v>20</v>
      </c>
      <c r="CG165" s="29" t="s">
        <v>21</v>
      </c>
      <c r="CH165" s="29" t="s">
        <v>22</v>
      </c>
      <c r="CI165" s="29" t="s">
        <v>23</v>
      </c>
      <c r="CJ165" s="29" t="s">
        <v>24</v>
      </c>
      <c r="CK165" s="5"/>
      <c r="CL165" s="40" t="s">
        <v>1</v>
      </c>
      <c r="CM165" s="46"/>
      <c r="CN165" s="295" t="s">
        <v>47</v>
      </c>
    </row>
    <row r="166" spans="2:92" x14ac:dyDescent="0.35">
      <c r="B166" s="47" t="s">
        <v>43</v>
      </c>
      <c r="C166" s="5"/>
      <c r="D166" s="38">
        <f t="shared" ref="D166:J166" si="372">IF(D59&gt;0,D59,D40*D49)</f>
        <v>0</v>
      </c>
      <c r="E166" s="38">
        <f t="shared" si="372"/>
        <v>0</v>
      </c>
      <c r="F166" s="38">
        <f t="shared" si="372"/>
        <v>0</v>
      </c>
      <c r="G166" s="38">
        <f t="shared" si="372"/>
        <v>0</v>
      </c>
      <c r="H166" s="38">
        <f t="shared" si="372"/>
        <v>0</v>
      </c>
      <c r="I166" s="38">
        <f t="shared" si="372"/>
        <v>0</v>
      </c>
      <c r="J166" s="38">
        <f t="shared" si="372"/>
        <v>0</v>
      </c>
      <c r="K166" s="5"/>
      <c r="L166" s="38">
        <f>SUM(D166:K166)</f>
        <v>0</v>
      </c>
      <c r="M166" s="48"/>
      <c r="N166" s="290" t="str">
        <f>IF(L$40&gt;0,L166/L$40,"n/a")</f>
        <v>n/a</v>
      </c>
      <c r="AB166" s="47" t="s">
        <v>43</v>
      </c>
      <c r="AC166" s="5"/>
      <c r="AD166" s="38">
        <f t="shared" ref="AD166:AJ166" si="373">IF(AD59&gt;0,AD59,AD40*AD49)</f>
        <v>0</v>
      </c>
      <c r="AE166" s="38">
        <f t="shared" si="373"/>
        <v>0</v>
      </c>
      <c r="AF166" s="38">
        <f t="shared" si="373"/>
        <v>0</v>
      </c>
      <c r="AG166" s="38">
        <f t="shared" si="373"/>
        <v>0</v>
      </c>
      <c r="AH166" s="38">
        <f t="shared" si="373"/>
        <v>0</v>
      </c>
      <c r="AI166" s="38">
        <f t="shared" si="373"/>
        <v>0</v>
      </c>
      <c r="AJ166" s="38">
        <f t="shared" si="373"/>
        <v>0</v>
      </c>
      <c r="AK166" s="5"/>
      <c r="AL166" s="38">
        <f>SUM(AD166:AK166)</f>
        <v>0</v>
      </c>
      <c r="AM166" s="48"/>
      <c r="AN166" s="290" t="str">
        <f>IF(AL$40&gt;0,AL166/AL$40,"n/a")</f>
        <v>n/a</v>
      </c>
      <c r="BB166" s="47" t="s">
        <v>43</v>
      </c>
      <c r="BC166" s="5"/>
      <c r="BD166" s="38">
        <f t="shared" ref="BD166:BJ166" si="374">IF(BD59&gt;0,BD59,BD40*BD49)</f>
        <v>0</v>
      </c>
      <c r="BE166" s="38">
        <f t="shared" si="374"/>
        <v>0</v>
      </c>
      <c r="BF166" s="38">
        <f t="shared" si="374"/>
        <v>0</v>
      </c>
      <c r="BG166" s="38">
        <f t="shared" si="374"/>
        <v>0</v>
      </c>
      <c r="BH166" s="38">
        <f t="shared" si="374"/>
        <v>0</v>
      </c>
      <c r="BI166" s="38">
        <f t="shared" si="374"/>
        <v>0</v>
      </c>
      <c r="BJ166" s="38">
        <f t="shared" si="374"/>
        <v>0</v>
      </c>
      <c r="BK166" s="5"/>
      <c r="BL166" s="38">
        <f>SUM(BD166:BK166)</f>
        <v>0</v>
      </c>
      <c r="BM166" s="48"/>
      <c r="BN166" s="290" t="str">
        <f>IF(BL$40&gt;0,BL166/BL$40,"n/a")</f>
        <v>n/a</v>
      </c>
      <c r="CB166" s="47" t="s">
        <v>43</v>
      </c>
      <c r="CC166" s="5"/>
      <c r="CD166" s="38">
        <f t="shared" ref="CD166:CJ166" si="375">IF(CD59&gt;0,CD59,CD40*CD49)</f>
        <v>0</v>
      </c>
      <c r="CE166" s="38">
        <f t="shared" si="375"/>
        <v>0</v>
      </c>
      <c r="CF166" s="38">
        <f t="shared" si="375"/>
        <v>0</v>
      </c>
      <c r="CG166" s="38">
        <f t="shared" si="375"/>
        <v>0</v>
      </c>
      <c r="CH166" s="38">
        <f t="shared" si="375"/>
        <v>0</v>
      </c>
      <c r="CI166" s="38">
        <f t="shared" si="375"/>
        <v>0</v>
      </c>
      <c r="CJ166" s="38">
        <f t="shared" si="375"/>
        <v>0</v>
      </c>
      <c r="CK166" s="5"/>
      <c r="CL166" s="38">
        <f>SUM(CD166:CK166)</f>
        <v>0</v>
      </c>
      <c r="CM166" s="48"/>
      <c r="CN166" s="290" t="str">
        <f>IF(CL$40&gt;0,CL166/CL$40,"n/a")</f>
        <v>n/a</v>
      </c>
    </row>
    <row r="167" spans="2:92" x14ac:dyDescent="0.35">
      <c r="B167" s="47" t="s">
        <v>269</v>
      </c>
      <c r="C167" s="5"/>
      <c r="D167" s="81">
        <f>D166*C354</f>
        <v>0</v>
      </c>
      <c r="E167" s="81">
        <f>E166*C354</f>
        <v>0</v>
      </c>
      <c r="F167" s="81">
        <f>F166*C354</f>
        <v>0</v>
      </c>
      <c r="G167" s="81">
        <f>G166*C354</f>
        <v>0</v>
      </c>
      <c r="H167" s="81">
        <f>H166*C354</f>
        <v>0</v>
      </c>
      <c r="I167" s="81">
        <f>I166*C354</f>
        <v>0</v>
      </c>
      <c r="J167" s="81">
        <f>J166*C354</f>
        <v>0</v>
      </c>
      <c r="K167" s="5"/>
      <c r="L167" s="81">
        <f t="shared" ref="L167:L170" si="376">SUM(D167:K167)</f>
        <v>0</v>
      </c>
      <c r="M167" s="48">
        <f>IFERROR((L167/L166),0)</f>
        <v>0</v>
      </c>
      <c r="N167" s="290" t="str">
        <f t="shared" ref="N167:N171" si="377">IF(L$40&gt;0,L167/L$40,"n/a")</f>
        <v>n/a</v>
      </c>
      <c r="AB167" s="47" t="s">
        <v>269</v>
      </c>
      <c r="AC167" s="5"/>
      <c r="AD167" s="81">
        <f>AD166*AC354</f>
        <v>0</v>
      </c>
      <c r="AE167" s="81">
        <f>AE166*AC354</f>
        <v>0</v>
      </c>
      <c r="AF167" s="81">
        <f>AF166*AC354</f>
        <v>0</v>
      </c>
      <c r="AG167" s="81">
        <f>AG166*AC354</f>
        <v>0</v>
      </c>
      <c r="AH167" s="81">
        <f>AH166*AC354</f>
        <v>0</v>
      </c>
      <c r="AI167" s="81">
        <f>AI166*AC354</f>
        <v>0</v>
      </c>
      <c r="AJ167" s="81">
        <f>AJ166*AC354</f>
        <v>0</v>
      </c>
      <c r="AK167" s="5"/>
      <c r="AL167" s="81">
        <f t="shared" ref="AL167" si="378">SUM(AD167:AK167)</f>
        <v>0</v>
      </c>
      <c r="AM167" s="48">
        <f>IFERROR((AL167/AL166),0)</f>
        <v>0</v>
      </c>
      <c r="AN167" s="290" t="str">
        <f t="shared" ref="AN167" si="379">IF(AL$40&gt;0,AL167/AL$40,"n/a")</f>
        <v>n/a</v>
      </c>
      <c r="BB167" s="47" t="s">
        <v>269</v>
      </c>
      <c r="BC167" s="5"/>
      <c r="BD167" s="81">
        <f>BD166*BC354</f>
        <v>0</v>
      </c>
      <c r="BE167" s="81">
        <f>BE166*BC354</f>
        <v>0</v>
      </c>
      <c r="BF167" s="81">
        <f>BF166*BC354</f>
        <v>0</v>
      </c>
      <c r="BG167" s="81">
        <f>BG166*BC354</f>
        <v>0</v>
      </c>
      <c r="BH167" s="81">
        <f>BH166*BC354</f>
        <v>0</v>
      </c>
      <c r="BI167" s="81">
        <f>BI166*BC354</f>
        <v>0</v>
      </c>
      <c r="BJ167" s="81">
        <f>BJ166*BC354</f>
        <v>0</v>
      </c>
      <c r="BK167" s="5"/>
      <c r="BL167" s="81">
        <f t="shared" ref="BL167" si="380">SUM(BD167:BK167)</f>
        <v>0</v>
      </c>
      <c r="BM167" s="48">
        <f>IFERROR((BL167/BL166),0)</f>
        <v>0</v>
      </c>
      <c r="BN167" s="290" t="str">
        <f t="shared" ref="BN167" si="381">IF(BL$40&gt;0,BL167/BL$40,"n/a")</f>
        <v>n/a</v>
      </c>
      <c r="CB167" s="47" t="s">
        <v>269</v>
      </c>
      <c r="CC167" s="5"/>
      <c r="CD167" s="81">
        <f>CD166*CC354</f>
        <v>0</v>
      </c>
      <c r="CE167" s="81">
        <f>CE166*CC354</f>
        <v>0</v>
      </c>
      <c r="CF167" s="81">
        <f>CF166*CC354</f>
        <v>0</v>
      </c>
      <c r="CG167" s="81">
        <f>CG166*CC354</f>
        <v>0</v>
      </c>
      <c r="CH167" s="81">
        <f>CH166*CC354</f>
        <v>0</v>
      </c>
      <c r="CI167" s="81">
        <f>CI166*CC354</f>
        <v>0</v>
      </c>
      <c r="CJ167" s="81">
        <f>CJ166*CC354</f>
        <v>0</v>
      </c>
      <c r="CK167" s="5"/>
      <c r="CL167" s="81">
        <f t="shared" ref="CL167" si="382">SUM(CD167:CK167)</f>
        <v>0</v>
      </c>
      <c r="CM167" s="48">
        <f>IFERROR((CL167/CL166),0)</f>
        <v>0</v>
      </c>
      <c r="CN167" s="290" t="str">
        <f t="shared" ref="CN167" si="383">IF(CL$40&gt;0,CL167/CL$40,"n/a")</f>
        <v>n/a</v>
      </c>
    </row>
    <row r="168" spans="2:92" x14ac:dyDescent="0.35">
      <c r="B168" s="82" t="s">
        <v>55</v>
      </c>
      <c r="C168" s="5"/>
      <c r="D168" s="39">
        <f>D166-D167</f>
        <v>0</v>
      </c>
      <c r="E168" s="39">
        <f t="shared" ref="E168:J168" si="384">E166-E167</f>
        <v>0</v>
      </c>
      <c r="F168" s="39">
        <f t="shared" si="384"/>
        <v>0</v>
      </c>
      <c r="G168" s="39">
        <f t="shared" si="384"/>
        <v>0</v>
      </c>
      <c r="H168" s="39">
        <f t="shared" si="384"/>
        <v>0</v>
      </c>
      <c r="I168" s="39">
        <f t="shared" si="384"/>
        <v>0</v>
      </c>
      <c r="J168" s="39">
        <f t="shared" si="384"/>
        <v>0</v>
      </c>
      <c r="K168" s="5"/>
      <c r="L168" s="39">
        <f>L166-L167</f>
        <v>0</v>
      </c>
      <c r="M168" s="48">
        <f>IFERROR((L168/#REF!),0)</f>
        <v>0</v>
      </c>
      <c r="N168" s="290"/>
      <c r="AB168" s="82" t="s">
        <v>55</v>
      </c>
      <c r="AC168" s="5"/>
      <c r="AD168" s="39">
        <f>AD166-AD167</f>
        <v>0</v>
      </c>
      <c r="AE168" s="39">
        <f t="shared" ref="AE168:AJ168" si="385">AE166-AE167</f>
        <v>0</v>
      </c>
      <c r="AF168" s="39">
        <f t="shared" si="385"/>
        <v>0</v>
      </c>
      <c r="AG168" s="39">
        <f t="shared" si="385"/>
        <v>0</v>
      </c>
      <c r="AH168" s="39">
        <f t="shared" si="385"/>
        <v>0</v>
      </c>
      <c r="AI168" s="39">
        <f t="shared" si="385"/>
        <v>0</v>
      </c>
      <c r="AJ168" s="39">
        <f t="shared" si="385"/>
        <v>0</v>
      </c>
      <c r="AK168" s="5"/>
      <c r="AL168" s="39">
        <f>AL166-AL167</f>
        <v>0</v>
      </c>
      <c r="AM168" s="48">
        <f>IFERROR((AL168/#REF!),0)</f>
        <v>0</v>
      </c>
      <c r="AN168" s="290"/>
      <c r="BB168" s="82" t="s">
        <v>55</v>
      </c>
      <c r="BC168" s="5"/>
      <c r="BD168" s="39">
        <f>BD166-BD167</f>
        <v>0</v>
      </c>
      <c r="BE168" s="39">
        <f t="shared" ref="BE168:BJ168" si="386">BE166-BE167</f>
        <v>0</v>
      </c>
      <c r="BF168" s="39">
        <f t="shared" si="386"/>
        <v>0</v>
      </c>
      <c r="BG168" s="39">
        <f t="shared" si="386"/>
        <v>0</v>
      </c>
      <c r="BH168" s="39">
        <f t="shared" si="386"/>
        <v>0</v>
      </c>
      <c r="BI168" s="39">
        <f t="shared" si="386"/>
        <v>0</v>
      </c>
      <c r="BJ168" s="39">
        <f t="shared" si="386"/>
        <v>0</v>
      </c>
      <c r="BK168" s="5"/>
      <c r="BL168" s="39">
        <f>BL166-BL167</f>
        <v>0</v>
      </c>
      <c r="BM168" s="48">
        <f>IFERROR((BL168/#REF!),0)</f>
        <v>0</v>
      </c>
      <c r="BN168" s="290"/>
      <c r="CB168" s="82" t="s">
        <v>55</v>
      </c>
      <c r="CC168" s="5"/>
      <c r="CD168" s="39">
        <f>CD166-CD167</f>
        <v>0</v>
      </c>
      <c r="CE168" s="39">
        <f t="shared" ref="CE168:CJ168" si="387">CE166-CE167</f>
        <v>0</v>
      </c>
      <c r="CF168" s="39">
        <f t="shared" si="387"/>
        <v>0</v>
      </c>
      <c r="CG168" s="39">
        <f t="shared" si="387"/>
        <v>0</v>
      </c>
      <c r="CH168" s="39">
        <f t="shared" si="387"/>
        <v>0</v>
      </c>
      <c r="CI168" s="39">
        <f t="shared" si="387"/>
        <v>0</v>
      </c>
      <c r="CJ168" s="39">
        <f t="shared" si="387"/>
        <v>0</v>
      </c>
      <c r="CK168" s="5"/>
      <c r="CL168" s="39">
        <f>CL166-CL167</f>
        <v>0</v>
      </c>
      <c r="CM168" s="48">
        <f>IFERROR((CL168/#REF!),0)</f>
        <v>0</v>
      </c>
      <c r="CN168" s="290"/>
    </row>
    <row r="169" spans="2:92" x14ac:dyDescent="0.35">
      <c r="B169" s="47" t="str">
        <f>B161</f>
        <v>Payroll costs</v>
      </c>
      <c r="C169" s="5"/>
      <c r="D169" s="32">
        <f>IFERROR(IF(D289&gt;0,D289,((D$90/D$97)*D166)),0)</f>
        <v>0</v>
      </c>
      <c r="E169" s="32">
        <f t="shared" ref="E169:J169" si="388">IFERROR(IF(E289&gt;0,E289,((E$90/E$97)*E166)),0)</f>
        <v>0</v>
      </c>
      <c r="F169" s="32">
        <f t="shared" si="388"/>
        <v>0</v>
      </c>
      <c r="G169" s="32">
        <f t="shared" si="388"/>
        <v>0</v>
      </c>
      <c r="H169" s="32">
        <f t="shared" si="388"/>
        <v>0</v>
      </c>
      <c r="I169" s="32">
        <f t="shared" si="388"/>
        <v>0</v>
      </c>
      <c r="J169" s="32">
        <f t="shared" si="388"/>
        <v>0</v>
      </c>
      <c r="K169" s="5"/>
      <c r="L169" s="38">
        <f t="shared" si="376"/>
        <v>0</v>
      </c>
      <c r="M169" s="48">
        <f>IFERROR((L169/#REF!),0)</f>
        <v>0</v>
      </c>
      <c r="N169" s="290" t="str">
        <f t="shared" si="377"/>
        <v>n/a</v>
      </c>
      <c r="AB169" s="47" t="str">
        <f>AB161</f>
        <v>Payroll costs</v>
      </c>
      <c r="AC169" s="5"/>
      <c r="AD169" s="32">
        <f>IFERROR(IF(AD289&gt;0,AD289,((AD$90/AD$97)*AD166)),0)</f>
        <v>0</v>
      </c>
      <c r="AE169" s="32">
        <f t="shared" ref="AE169:AJ169" si="389">IFERROR(IF(AE289&gt;0,AE289,((AE$90/AE$97)*AE166)),0)</f>
        <v>0</v>
      </c>
      <c r="AF169" s="32">
        <f t="shared" si="389"/>
        <v>0</v>
      </c>
      <c r="AG169" s="32">
        <f t="shared" si="389"/>
        <v>0</v>
      </c>
      <c r="AH169" s="32">
        <f t="shared" si="389"/>
        <v>0</v>
      </c>
      <c r="AI169" s="32">
        <f t="shared" si="389"/>
        <v>0</v>
      </c>
      <c r="AJ169" s="32">
        <f t="shared" si="389"/>
        <v>0</v>
      </c>
      <c r="AK169" s="5"/>
      <c r="AL169" s="38">
        <f t="shared" ref="AL169:AL170" si="390">SUM(AD169:AK169)</f>
        <v>0</v>
      </c>
      <c r="AM169" s="48">
        <f>IFERROR((AL169/#REF!),0)</f>
        <v>0</v>
      </c>
      <c r="AN169" s="290" t="str">
        <f t="shared" ref="AN169:AN171" si="391">IF(AL$40&gt;0,AL169/AL$40,"n/a")</f>
        <v>n/a</v>
      </c>
      <c r="BB169" s="47" t="str">
        <f>BB161</f>
        <v>Payroll costs</v>
      </c>
      <c r="BC169" s="5"/>
      <c r="BD169" s="32">
        <f>IFERROR(IF(BD289&gt;0,BD289,((BD$90/BD$97)*BD166)),0)</f>
        <v>0</v>
      </c>
      <c r="BE169" s="32">
        <f t="shared" ref="BE169:BJ169" si="392">IFERROR(IF(BE289&gt;0,BE289,((BE$90/BE$97)*BE166)),0)</f>
        <v>0</v>
      </c>
      <c r="BF169" s="32">
        <f t="shared" si="392"/>
        <v>0</v>
      </c>
      <c r="BG169" s="32">
        <f t="shared" si="392"/>
        <v>0</v>
      </c>
      <c r="BH169" s="32">
        <f t="shared" si="392"/>
        <v>0</v>
      </c>
      <c r="BI169" s="32">
        <f t="shared" si="392"/>
        <v>0</v>
      </c>
      <c r="BJ169" s="32">
        <f t="shared" si="392"/>
        <v>0</v>
      </c>
      <c r="BK169" s="5"/>
      <c r="BL169" s="38">
        <f t="shared" ref="BL169:BL170" si="393">SUM(BD169:BK169)</f>
        <v>0</v>
      </c>
      <c r="BM169" s="48">
        <f>IFERROR((BL169/#REF!),0)</f>
        <v>0</v>
      </c>
      <c r="BN169" s="290" t="str">
        <f t="shared" ref="BN169:BN171" si="394">IF(BL$40&gt;0,BL169/BL$40,"n/a")</f>
        <v>n/a</v>
      </c>
      <c r="CB169" s="47" t="str">
        <f>CB161</f>
        <v>Payroll costs</v>
      </c>
      <c r="CC169" s="5"/>
      <c r="CD169" s="32">
        <f>IFERROR(IF(CD289&gt;0,CD289,((CD$90/CD$97)*CD166)),0)</f>
        <v>0</v>
      </c>
      <c r="CE169" s="32">
        <f t="shared" ref="CE169:CJ169" si="395">IFERROR(IF(CE289&gt;0,CE289,((CE$90/CE$97)*CE166)),0)</f>
        <v>0</v>
      </c>
      <c r="CF169" s="32">
        <f t="shared" si="395"/>
        <v>0</v>
      </c>
      <c r="CG169" s="32">
        <f t="shared" si="395"/>
        <v>0</v>
      </c>
      <c r="CH169" s="32">
        <f t="shared" si="395"/>
        <v>0</v>
      </c>
      <c r="CI169" s="32">
        <f t="shared" si="395"/>
        <v>0</v>
      </c>
      <c r="CJ169" s="32">
        <f t="shared" si="395"/>
        <v>0</v>
      </c>
      <c r="CK169" s="5"/>
      <c r="CL169" s="38">
        <f t="shared" ref="CL169:CL170" si="396">SUM(CD169:CK169)</f>
        <v>0</v>
      </c>
      <c r="CM169" s="48">
        <f>IFERROR((CL169/#REF!),0)</f>
        <v>0</v>
      </c>
      <c r="CN169" s="290" t="str">
        <f t="shared" ref="CN169:CN171" si="397">IF(CL$40&gt;0,CL169/CL$40,"n/a")</f>
        <v>n/a</v>
      </c>
    </row>
    <row r="170" spans="2:92" x14ac:dyDescent="0.35">
      <c r="B170" s="47" t="str">
        <f>B162</f>
        <v xml:space="preserve">Other costs of sales </v>
      </c>
      <c r="C170" s="5"/>
      <c r="D170" s="38">
        <f>D166*C360</f>
        <v>0</v>
      </c>
      <c r="E170" s="38">
        <f>E166*C360</f>
        <v>0</v>
      </c>
      <c r="F170" s="38">
        <f>F166*C360</f>
        <v>0</v>
      </c>
      <c r="G170" s="38">
        <f>G166*C360</f>
        <v>0</v>
      </c>
      <c r="H170" s="38">
        <f>H166*C360</f>
        <v>0</v>
      </c>
      <c r="I170" s="38">
        <f>I166*C360</f>
        <v>0</v>
      </c>
      <c r="J170" s="38">
        <f>J166*C360</f>
        <v>0</v>
      </c>
      <c r="K170" s="5"/>
      <c r="L170" s="38">
        <f t="shared" si="376"/>
        <v>0</v>
      </c>
      <c r="M170" s="48">
        <f>IFERROR((L170/#REF!),0)</f>
        <v>0</v>
      </c>
      <c r="N170" s="290" t="str">
        <f t="shared" si="377"/>
        <v>n/a</v>
      </c>
      <c r="AB170" s="47" t="str">
        <f>AB162</f>
        <v xml:space="preserve">Other costs of sales </v>
      </c>
      <c r="AC170" s="5"/>
      <c r="AD170" s="38">
        <f>AD166*AC360</f>
        <v>0</v>
      </c>
      <c r="AE170" s="38">
        <f>AE166*AC360</f>
        <v>0</v>
      </c>
      <c r="AF170" s="38">
        <f>AF166*AC360</f>
        <v>0</v>
      </c>
      <c r="AG170" s="38">
        <f>AG166*AC360</f>
        <v>0</v>
      </c>
      <c r="AH170" s="38">
        <f>AH166*AC360</f>
        <v>0</v>
      </c>
      <c r="AI170" s="38">
        <f>AI166*AC360</f>
        <v>0</v>
      </c>
      <c r="AJ170" s="38">
        <f>AJ166*AC360</f>
        <v>0</v>
      </c>
      <c r="AK170" s="5"/>
      <c r="AL170" s="38">
        <f t="shared" si="390"/>
        <v>0</v>
      </c>
      <c r="AM170" s="48">
        <f>IFERROR((AL170/#REF!),0)</f>
        <v>0</v>
      </c>
      <c r="AN170" s="290" t="str">
        <f t="shared" si="391"/>
        <v>n/a</v>
      </c>
      <c r="BB170" s="47" t="str">
        <f>BB162</f>
        <v xml:space="preserve">Other costs of sales </v>
      </c>
      <c r="BC170" s="5"/>
      <c r="BD170" s="38">
        <f>BD166*BC360</f>
        <v>0</v>
      </c>
      <c r="BE170" s="38">
        <f>BE166*BC360</f>
        <v>0</v>
      </c>
      <c r="BF170" s="38">
        <f>BF166*BC360</f>
        <v>0</v>
      </c>
      <c r="BG170" s="38">
        <f>BG166*BC360</f>
        <v>0</v>
      </c>
      <c r="BH170" s="38">
        <f>BH166*BC360</f>
        <v>0</v>
      </c>
      <c r="BI170" s="38">
        <f>BI166*BC360</f>
        <v>0</v>
      </c>
      <c r="BJ170" s="38">
        <f>BJ166*BC360</f>
        <v>0</v>
      </c>
      <c r="BK170" s="5"/>
      <c r="BL170" s="38">
        <f t="shared" si="393"/>
        <v>0</v>
      </c>
      <c r="BM170" s="48">
        <f>IFERROR((BL170/#REF!),0)</f>
        <v>0</v>
      </c>
      <c r="BN170" s="290" t="str">
        <f t="shared" si="394"/>
        <v>n/a</v>
      </c>
      <c r="CB170" s="47" t="str">
        <f>CB162</f>
        <v xml:space="preserve">Other costs of sales </v>
      </c>
      <c r="CC170" s="5"/>
      <c r="CD170" s="38">
        <f>CD166*CC360</f>
        <v>0</v>
      </c>
      <c r="CE170" s="38">
        <f>CE166*CC360</f>
        <v>0</v>
      </c>
      <c r="CF170" s="38">
        <f>CF166*CC360</f>
        <v>0</v>
      </c>
      <c r="CG170" s="38">
        <f>CG166*CC360</f>
        <v>0</v>
      </c>
      <c r="CH170" s="38">
        <f>CH166*CC360</f>
        <v>0</v>
      </c>
      <c r="CI170" s="38">
        <f>CI166*CC360</f>
        <v>0</v>
      </c>
      <c r="CJ170" s="38">
        <f>CJ166*CC360</f>
        <v>0</v>
      </c>
      <c r="CK170" s="5"/>
      <c r="CL170" s="38">
        <f t="shared" si="396"/>
        <v>0</v>
      </c>
      <c r="CM170" s="48">
        <f>IFERROR((CL170/#REF!),0)</f>
        <v>0</v>
      </c>
      <c r="CN170" s="290" t="str">
        <f t="shared" si="397"/>
        <v>n/a</v>
      </c>
    </row>
    <row r="171" spans="2:92" x14ac:dyDescent="0.35">
      <c r="B171" s="82" t="str">
        <f>B163</f>
        <v>Contribution to unapportioned weekly operating expenses (cell C392)</v>
      </c>
      <c r="C171" s="5"/>
      <c r="D171" s="84">
        <f>D168-D169-D170</f>
        <v>0</v>
      </c>
      <c r="E171" s="84">
        <f t="shared" ref="E171:J171" si="398">E168-E169-E170</f>
        <v>0</v>
      </c>
      <c r="F171" s="84">
        <f t="shared" si="398"/>
        <v>0</v>
      </c>
      <c r="G171" s="84">
        <f t="shared" si="398"/>
        <v>0</v>
      </c>
      <c r="H171" s="84">
        <f t="shared" si="398"/>
        <v>0</v>
      </c>
      <c r="I171" s="84">
        <f t="shared" si="398"/>
        <v>0</v>
      </c>
      <c r="J171" s="84">
        <f t="shared" si="398"/>
        <v>0</v>
      </c>
      <c r="K171" s="5"/>
      <c r="L171" s="84">
        <f t="shared" ref="L171" si="399">L168-L169-L170</f>
        <v>0</v>
      </c>
      <c r="M171" s="48">
        <f>IFERROR((L171/#REF!),0)</f>
        <v>0</v>
      </c>
      <c r="N171" s="290" t="str">
        <f t="shared" si="377"/>
        <v>n/a</v>
      </c>
      <c r="AB171" s="82" t="str">
        <f>AB163</f>
        <v>Contribution to unapportioned weekly operating expenses (cell AC392)</v>
      </c>
      <c r="AC171" s="5"/>
      <c r="AD171" s="84">
        <f>AD168-AD169-AD170</f>
        <v>0</v>
      </c>
      <c r="AE171" s="84">
        <f t="shared" ref="AE171:AJ171" si="400">AE168-AE169-AE170</f>
        <v>0</v>
      </c>
      <c r="AF171" s="84">
        <f t="shared" si="400"/>
        <v>0</v>
      </c>
      <c r="AG171" s="84">
        <f t="shared" si="400"/>
        <v>0</v>
      </c>
      <c r="AH171" s="84">
        <f t="shared" si="400"/>
        <v>0</v>
      </c>
      <c r="AI171" s="84">
        <f t="shared" si="400"/>
        <v>0</v>
      </c>
      <c r="AJ171" s="84">
        <f t="shared" si="400"/>
        <v>0</v>
      </c>
      <c r="AK171" s="5"/>
      <c r="AL171" s="84">
        <f t="shared" ref="AL171" si="401">AL168-AL169-AL170</f>
        <v>0</v>
      </c>
      <c r="AM171" s="48">
        <f>IFERROR((AL171/#REF!),0)</f>
        <v>0</v>
      </c>
      <c r="AN171" s="290" t="str">
        <f t="shared" si="391"/>
        <v>n/a</v>
      </c>
      <c r="BB171" s="82" t="str">
        <f>BB163</f>
        <v>Contribution to unapportioned weekly operating expenses (cell BC392)</v>
      </c>
      <c r="BC171" s="5"/>
      <c r="BD171" s="84">
        <f>BD168-BD169-BD170</f>
        <v>0</v>
      </c>
      <c r="BE171" s="84">
        <f t="shared" ref="BE171:BJ171" si="402">BE168-BE169-BE170</f>
        <v>0</v>
      </c>
      <c r="BF171" s="84">
        <f t="shared" si="402"/>
        <v>0</v>
      </c>
      <c r="BG171" s="84">
        <f t="shared" si="402"/>
        <v>0</v>
      </c>
      <c r="BH171" s="84">
        <f t="shared" si="402"/>
        <v>0</v>
      </c>
      <c r="BI171" s="84">
        <f t="shared" si="402"/>
        <v>0</v>
      </c>
      <c r="BJ171" s="84">
        <f t="shared" si="402"/>
        <v>0</v>
      </c>
      <c r="BK171" s="5"/>
      <c r="BL171" s="84">
        <f t="shared" ref="BL171" si="403">BL168-BL169-BL170</f>
        <v>0</v>
      </c>
      <c r="BM171" s="48">
        <f>IFERROR((BL171/#REF!),0)</f>
        <v>0</v>
      </c>
      <c r="BN171" s="290" t="str">
        <f t="shared" si="394"/>
        <v>n/a</v>
      </c>
      <c r="CB171" s="82" t="str">
        <f>CB163</f>
        <v>Contribution to unapportioned weekly operating expenses (cell CC392)</v>
      </c>
      <c r="CC171" s="5"/>
      <c r="CD171" s="84">
        <f>CD168-CD169-CD170</f>
        <v>0</v>
      </c>
      <c r="CE171" s="84">
        <f t="shared" ref="CE171:CJ171" si="404">CE168-CE169-CE170</f>
        <v>0</v>
      </c>
      <c r="CF171" s="84">
        <f t="shared" si="404"/>
        <v>0</v>
      </c>
      <c r="CG171" s="84">
        <f t="shared" si="404"/>
        <v>0</v>
      </c>
      <c r="CH171" s="84">
        <f t="shared" si="404"/>
        <v>0</v>
      </c>
      <c r="CI171" s="84">
        <f t="shared" si="404"/>
        <v>0</v>
      </c>
      <c r="CJ171" s="84">
        <f t="shared" si="404"/>
        <v>0</v>
      </c>
      <c r="CK171" s="5"/>
      <c r="CL171" s="84">
        <f t="shared" ref="CL171" si="405">CL168-CL169-CL170</f>
        <v>0</v>
      </c>
      <c r="CM171" s="48">
        <f>IFERROR((CL171/#REF!),0)</f>
        <v>0</v>
      </c>
      <c r="CN171" s="290" t="str">
        <f t="shared" si="397"/>
        <v>n/a</v>
      </c>
    </row>
    <row r="172" spans="2:92" x14ac:dyDescent="0.35">
      <c r="B172" s="49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1"/>
      <c r="AB172" s="49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1"/>
      <c r="BB172" s="49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1"/>
      <c r="CB172" s="49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1"/>
    </row>
    <row r="173" spans="2:92" x14ac:dyDescent="0.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</row>
    <row r="174" spans="2:92" x14ac:dyDescent="0.35">
      <c r="B174" s="95" t="s">
        <v>270</v>
      </c>
      <c r="C174" s="42"/>
      <c r="D174" s="43"/>
      <c r="E174" s="43"/>
      <c r="F174" s="43"/>
      <c r="G174" s="43"/>
      <c r="H174" s="43"/>
      <c r="I174" s="43"/>
      <c r="J174" s="43"/>
      <c r="K174" s="42"/>
      <c r="L174" s="42"/>
      <c r="M174" s="44"/>
      <c r="AB174" s="95" t="s">
        <v>270</v>
      </c>
      <c r="AC174" s="42"/>
      <c r="AD174" s="43"/>
      <c r="AE174" s="43"/>
      <c r="AF174" s="43"/>
      <c r="AG174" s="43"/>
      <c r="AH174" s="43"/>
      <c r="AI174" s="43"/>
      <c r="AJ174" s="43"/>
      <c r="AK174" s="42"/>
      <c r="AL174" s="42"/>
      <c r="AM174" s="44"/>
      <c r="BB174" s="95" t="s">
        <v>270</v>
      </c>
      <c r="BC174" s="42"/>
      <c r="BD174" s="43"/>
      <c r="BE174" s="43"/>
      <c r="BF174" s="43"/>
      <c r="BG174" s="43"/>
      <c r="BH174" s="43"/>
      <c r="BI174" s="43"/>
      <c r="BJ174" s="43"/>
      <c r="BK174" s="42"/>
      <c r="BL174" s="42"/>
      <c r="BM174" s="44"/>
      <c r="CB174" s="95" t="s">
        <v>270</v>
      </c>
      <c r="CC174" s="42"/>
      <c r="CD174" s="43"/>
      <c r="CE174" s="43"/>
      <c r="CF174" s="43"/>
      <c r="CG174" s="43"/>
      <c r="CH174" s="43"/>
      <c r="CI174" s="43"/>
      <c r="CJ174" s="43"/>
      <c r="CK174" s="42"/>
      <c r="CL174" s="42"/>
      <c r="CM174" s="44"/>
    </row>
    <row r="175" spans="2:92" x14ac:dyDescent="0.35">
      <c r="B175" s="229" t="str">
        <f>B142</f>
        <v>Sit in service</v>
      </c>
      <c r="C175" s="5"/>
      <c r="D175" s="92" t="s">
        <v>18</v>
      </c>
      <c r="E175" s="92" t="s">
        <v>19</v>
      </c>
      <c r="F175" s="92" t="s">
        <v>20</v>
      </c>
      <c r="G175" s="92" t="s">
        <v>21</v>
      </c>
      <c r="H175" s="92" t="s">
        <v>22</v>
      </c>
      <c r="I175" s="92" t="s">
        <v>23</v>
      </c>
      <c r="J175" s="92" t="s">
        <v>24</v>
      </c>
      <c r="K175" s="5"/>
      <c r="L175" s="96" t="s">
        <v>1</v>
      </c>
      <c r="M175" s="46"/>
      <c r="N175" s="66" t="s">
        <v>47</v>
      </c>
      <c r="AB175" s="229" t="str">
        <f>AB142</f>
        <v>Sit in service</v>
      </c>
      <c r="AC175" s="5"/>
      <c r="AD175" s="92" t="s">
        <v>18</v>
      </c>
      <c r="AE175" s="92" t="s">
        <v>19</v>
      </c>
      <c r="AF175" s="92" t="s">
        <v>20</v>
      </c>
      <c r="AG175" s="92" t="s">
        <v>21</v>
      </c>
      <c r="AH175" s="92" t="s">
        <v>22</v>
      </c>
      <c r="AI175" s="92" t="s">
        <v>23</v>
      </c>
      <c r="AJ175" s="92" t="s">
        <v>24</v>
      </c>
      <c r="AK175" s="5"/>
      <c r="AL175" s="96" t="s">
        <v>1</v>
      </c>
      <c r="AM175" s="46"/>
      <c r="AN175" s="66" t="s">
        <v>47</v>
      </c>
      <c r="BB175" s="229" t="str">
        <f>BB142</f>
        <v>Sit in service</v>
      </c>
      <c r="BC175" s="5"/>
      <c r="BD175" s="92" t="s">
        <v>18</v>
      </c>
      <c r="BE175" s="92" t="s">
        <v>19</v>
      </c>
      <c r="BF175" s="92" t="s">
        <v>20</v>
      </c>
      <c r="BG175" s="92" t="s">
        <v>21</v>
      </c>
      <c r="BH175" s="92" t="s">
        <v>22</v>
      </c>
      <c r="BI175" s="92" t="s">
        <v>23</v>
      </c>
      <c r="BJ175" s="92" t="s">
        <v>24</v>
      </c>
      <c r="BK175" s="5"/>
      <c r="BL175" s="96" t="s">
        <v>1</v>
      </c>
      <c r="BM175" s="46"/>
      <c r="BN175" s="66" t="s">
        <v>47</v>
      </c>
      <c r="CB175" s="229" t="str">
        <f>CB142</f>
        <v>Sit in service</v>
      </c>
      <c r="CC175" s="5"/>
      <c r="CD175" s="92" t="s">
        <v>18</v>
      </c>
      <c r="CE175" s="92" t="s">
        <v>19</v>
      </c>
      <c r="CF175" s="92" t="s">
        <v>20</v>
      </c>
      <c r="CG175" s="92" t="s">
        <v>21</v>
      </c>
      <c r="CH175" s="92" t="s">
        <v>22</v>
      </c>
      <c r="CI175" s="92" t="s">
        <v>23</v>
      </c>
      <c r="CJ175" s="92" t="s">
        <v>24</v>
      </c>
      <c r="CK175" s="5"/>
      <c r="CL175" s="96" t="s">
        <v>1</v>
      </c>
      <c r="CM175" s="46"/>
      <c r="CN175" s="66" t="s">
        <v>47</v>
      </c>
    </row>
    <row r="176" spans="2:92" x14ac:dyDescent="0.35">
      <c r="B176" s="47" t="s">
        <v>53</v>
      </c>
      <c r="C176" s="5"/>
      <c r="D176" s="32">
        <f t="shared" ref="D176:J176" si="406">IF(D82&gt;0,D82,D65*D72)</f>
        <v>0</v>
      </c>
      <c r="E176" s="32">
        <f t="shared" si="406"/>
        <v>0</v>
      </c>
      <c r="F176" s="32">
        <f t="shared" si="406"/>
        <v>0</v>
      </c>
      <c r="G176" s="32">
        <f t="shared" si="406"/>
        <v>0</v>
      </c>
      <c r="H176" s="32">
        <f t="shared" si="406"/>
        <v>0</v>
      </c>
      <c r="I176" s="32">
        <f t="shared" si="406"/>
        <v>0</v>
      </c>
      <c r="J176" s="32">
        <f t="shared" si="406"/>
        <v>0</v>
      </c>
      <c r="K176" s="5"/>
      <c r="L176" s="38">
        <f>SUM(D176:K176)</f>
        <v>0</v>
      </c>
      <c r="M176" s="46"/>
      <c r="N176" s="294" t="str">
        <f>IF(L$65&gt;0,L176/L$65,"n/a")</f>
        <v>n/a</v>
      </c>
      <c r="AB176" s="47" t="s">
        <v>53</v>
      </c>
      <c r="AC176" s="5"/>
      <c r="AD176" s="32">
        <f t="shared" ref="AD176:AJ176" si="407">IF(AD82&gt;0,AD82,AD65*AD72)</f>
        <v>0</v>
      </c>
      <c r="AE176" s="32">
        <f t="shared" si="407"/>
        <v>0</v>
      </c>
      <c r="AF176" s="32">
        <f t="shared" si="407"/>
        <v>0</v>
      </c>
      <c r="AG176" s="32">
        <f t="shared" si="407"/>
        <v>0</v>
      </c>
      <c r="AH176" s="32">
        <f t="shared" si="407"/>
        <v>0</v>
      </c>
      <c r="AI176" s="32">
        <f t="shared" si="407"/>
        <v>0</v>
      </c>
      <c r="AJ176" s="32">
        <f t="shared" si="407"/>
        <v>0</v>
      </c>
      <c r="AK176" s="5"/>
      <c r="AL176" s="38">
        <f>SUM(AD176:AK176)</f>
        <v>0</v>
      </c>
      <c r="AM176" s="46"/>
      <c r="AN176" s="294">
        <f>IF(AL$65&gt;0,AL176/AL$65,"n/a")</f>
        <v>0</v>
      </c>
      <c r="BB176" s="47" t="s">
        <v>53</v>
      </c>
      <c r="BC176" s="5"/>
      <c r="BD176" s="32">
        <f t="shared" ref="BD176:BJ176" si="408">IF(BD82&gt;0,BD82,BD65*BD72)</f>
        <v>0</v>
      </c>
      <c r="BE176" s="32">
        <f t="shared" si="408"/>
        <v>0</v>
      </c>
      <c r="BF176" s="32">
        <f t="shared" si="408"/>
        <v>0</v>
      </c>
      <c r="BG176" s="32">
        <f t="shared" si="408"/>
        <v>0</v>
      </c>
      <c r="BH176" s="32">
        <f t="shared" si="408"/>
        <v>0</v>
      </c>
      <c r="BI176" s="32">
        <f t="shared" si="408"/>
        <v>0</v>
      </c>
      <c r="BJ176" s="32">
        <f t="shared" si="408"/>
        <v>0</v>
      </c>
      <c r="BK176" s="5"/>
      <c r="BL176" s="38">
        <f>SUM(BD176:BK176)</f>
        <v>0</v>
      </c>
      <c r="BM176" s="46"/>
      <c r="BN176" s="294" t="str">
        <f>IF(BL$65&gt;0,BL176/BL$65,"n/a")</f>
        <v>n/a</v>
      </c>
      <c r="CB176" s="47" t="s">
        <v>53</v>
      </c>
      <c r="CC176" s="5"/>
      <c r="CD176" s="32">
        <f t="shared" ref="CD176:CJ176" si="409">IF(CD82&gt;0,CD82,CD65*CD72)</f>
        <v>0</v>
      </c>
      <c r="CE176" s="32">
        <f t="shared" si="409"/>
        <v>0</v>
      </c>
      <c r="CF176" s="32">
        <f t="shared" si="409"/>
        <v>0</v>
      </c>
      <c r="CG176" s="32">
        <f t="shared" si="409"/>
        <v>0</v>
      </c>
      <c r="CH176" s="32">
        <f t="shared" si="409"/>
        <v>0</v>
      </c>
      <c r="CI176" s="32">
        <f t="shared" si="409"/>
        <v>0</v>
      </c>
      <c r="CJ176" s="32">
        <f t="shared" si="409"/>
        <v>0</v>
      </c>
      <c r="CK176" s="5"/>
      <c r="CL176" s="38">
        <f>SUM(CD176:CK176)</f>
        <v>0</v>
      </c>
      <c r="CM176" s="46"/>
      <c r="CN176" s="294" t="str">
        <f>IF(CL$65&gt;0,CL176/CL$65,"n/a")</f>
        <v>n/a</v>
      </c>
    </row>
    <row r="177" spans="2:92" x14ac:dyDescent="0.35">
      <c r="B177" s="47" t="s">
        <v>216</v>
      </c>
      <c r="C177" s="5"/>
      <c r="D177" s="32">
        <f t="shared" ref="D177:J177" si="410">IF(D83&gt;0,D83,D65*D73)</f>
        <v>0</v>
      </c>
      <c r="E177" s="32">
        <f t="shared" si="410"/>
        <v>0</v>
      </c>
      <c r="F177" s="32">
        <f t="shared" si="410"/>
        <v>0</v>
      </c>
      <c r="G177" s="32">
        <f t="shared" si="410"/>
        <v>0</v>
      </c>
      <c r="H177" s="32">
        <f t="shared" si="410"/>
        <v>0</v>
      </c>
      <c r="I177" s="32">
        <f t="shared" si="410"/>
        <v>0</v>
      </c>
      <c r="J177" s="32">
        <f t="shared" si="410"/>
        <v>0</v>
      </c>
      <c r="K177" s="5"/>
      <c r="L177" s="38">
        <f>SUM(D177:K177)</f>
        <v>0</v>
      </c>
      <c r="M177" s="46"/>
      <c r="N177" s="294" t="str">
        <f>IF(L$65&gt;0,L177/L$65,"n/a")</f>
        <v>n/a</v>
      </c>
      <c r="AB177" s="47" t="s">
        <v>216</v>
      </c>
      <c r="AC177" s="5"/>
      <c r="AD177" s="32">
        <f t="shared" ref="AD177:AJ177" si="411">IF(AD83&gt;0,AD83,AD65*AD73)</f>
        <v>0</v>
      </c>
      <c r="AE177" s="32">
        <f t="shared" si="411"/>
        <v>0</v>
      </c>
      <c r="AF177" s="32">
        <f t="shared" si="411"/>
        <v>0</v>
      </c>
      <c r="AG177" s="32">
        <f t="shared" si="411"/>
        <v>0</v>
      </c>
      <c r="AH177" s="32">
        <f t="shared" si="411"/>
        <v>0</v>
      </c>
      <c r="AI177" s="32">
        <f t="shared" si="411"/>
        <v>0</v>
      </c>
      <c r="AJ177" s="32">
        <f t="shared" si="411"/>
        <v>0</v>
      </c>
      <c r="AK177" s="5"/>
      <c r="AL177" s="38">
        <f>SUM(AD177:AK177)</f>
        <v>0</v>
      </c>
      <c r="AM177" s="46"/>
      <c r="AN177" s="294">
        <f>IF(AL$65&gt;0,AL177/AL$65,"n/a")</f>
        <v>0</v>
      </c>
      <c r="BB177" s="47" t="s">
        <v>216</v>
      </c>
      <c r="BC177" s="5"/>
      <c r="BD177" s="32">
        <f t="shared" ref="BD177:BJ177" si="412">IF(BD83&gt;0,BD83,BD65*BD73)</f>
        <v>0</v>
      </c>
      <c r="BE177" s="32">
        <f t="shared" si="412"/>
        <v>0</v>
      </c>
      <c r="BF177" s="32">
        <f t="shared" si="412"/>
        <v>0</v>
      </c>
      <c r="BG177" s="32">
        <f t="shared" si="412"/>
        <v>0</v>
      </c>
      <c r="BH177" s="32">
        <f t="shared" si="412"/>
        <v>0</v>
      </c>
      <c r="BI177" s="32">
        <f t="shared" si="412"/>
        <v>0</v>
      </c>
      <c r="BJ177" s="32">
        <f t="shared" si="412"/>
        <v>0</v>
      </c>
      <c r="BK177" s="5"/>
      <c r="BL177" s="38">
        <f>SUM(BD177:BK177)</f>
        <v>0</v>
      </c>
      <c r="BM177" s="46"/>
      <c r="BN177" s="294" t="str">
        <f>IF(BL$65&gt;0,BL177/BL$65,"n/a")</f>
        <v>n/a</v>
      </c>
      <c r="CB177" s="47" t="s">
        <v>216</v>
      </c>
      <c r="CC177" s="5"/>
      <c r="CD177" s="32">
        <f t="shared" ref="CD177:CJ177" si="413">IF(CD83&gt;0,CD83,CD65*CD73)</f>
        <v>0</v>
      </c>
      <c r="CE177" s="32">
        <f t="shared" si="413"/>
        <v>0</v>
      </c>
      <c r="CF177" s="32">
        <f t="shared" si="413"/>
        <v>0</v>
      </c>
      <c r="CG177" s="32">
        <f t="shared" si="413"/>
        <v>0</v>
      </c>
      <c r="CH177" s="32">
        <f t="shared" si="413"/>
        <v>0</v>
      </c>
      <c r="CI177" s="32">
        <f t="shared" si="413"/>
        <v>0</v>
      </c>
      <c r="CJ177" s="32">
        <f t="shared" si="413"/>
        <v>0</v>
      </c>
      <c r="CK177" s="5"/>
      <c r="CL177" s="38">
        <f>SUM(CD177:CK177)</f>
        <v>0</v>
      </c>
      <c r="CM177" s="46"/>
      <c r="CN177" s="294" t="str">
        <f>IF(CL$65&gt;0,CL177/CL$65,"n/a")</f>
        <v>n/a</v>
      </c>
    </row>
    <row r="178" spans="2:92" x14ac:dyDescent="0.35">
      <c r="B178" s="47" t="s">
        <v>217</v>
      </c>
      <c r="C178" s="5"/>
      <c r="D178" s="86">
        <f t="shared" ref="D178:J178" si="414">IF(D81&gt;0,D81,D64*D71)</f>
        <v>0</v>
      </c>
      <c r="E178" s="86">
        <f t="shared" si="414"/>
        <v>0</v>
      </c>
      <c r="F178" s="86">
        <f t="shared" si="414"/>
        <v>0</v>
      </c>
      <c r="G178" s="86">
        <f t="shared" si="414"/>
        <v>0</v>
      </c>
      <c r="H178" s="86">
        <f t="shared" si="414"/>
        <v>0</v>
      </c>
      <c r="I178" s="86">
        <f t="shared" si="414"/>
        <v>0</v>
      </c>
      <c r="J178" s="86">
        <f t="shared" si="414"/>
        <v>0</v>
      </c>
      <c r="K178" s="5"/>
      <c r="L178" s="81">
        <f>SUM(D178:K178)</f>
        <v>0</v>
      </c>
      <c r="M178" s="46"/>
      <c r="N178" s="294" t="str">
        <f>IF(L$64&gt;0,L178/L$64,"n/a")</f>
        <v>n/a</v>
      </c>
      <c r="AB178" s="47" t="s">
        <v>217</v>
      </c>
      <c r="AC178" s="5"/>
      <c r="AD178" s="86">
        <f t="shared" ref="AD178:AJ178" si="415">IF(AD81&gt;0,AD81,AD64*AD71)</f>
        <v>0</v>
      </c>
      <c r="AE178" s="86">
        <f t="shared" si="415"/>
        <v>0</v>
      </c>
      <c r="AF178" s="86">
        <f t="shared" si="415"/>
        <v>0</v>
      </c>
      <c r="AG178" s="86">
        <f t="shared" si="415"/>
        <v>0</v>
      </c>
      <c r="AH178" s="86">
        <f t="shared" si="415"/>
        <v>0</v>
      </c>
      <c r="AI178" s="86">
        <f t="shared" si="415"/>
        <v>0</v>
      </c>
      <c r="AJ178" s="86">
        <f t="shared" si="415"/>
        <v>0</v>
      </c>
      <c r="AK178" s="5"/>
      <c r="AL178" s="81">
        <f>SUM(AD178:AK178)</f>
        <v>0</v>
      </c>
      <c r="AM178" s="46"/>
      <c r="AN178" s="294">
        <f>IF(AL$64&gt;0,AL178/AL$64,"n/a")</f>
        <v>0</v>
      </c>
      <c r="BB178" s="47" t="s">
        <v>217</v>
      </c>
      <c r="BC178" s="5"/>
      <c r="BD178" s="86">
        <f t="shared" ref="BD178:BJ178" si="416">IF(BD81&gt;0,BD81,BD64*BD71)</f>
        <v>0</v>
      </c>
      <c r="BE178" s="86">
        <f t="shared" si="416"/>
        <v>0</v>
      </c>
      <c r="BF178" s="86">
        <f t="shared" si="416"/>
        <v>0</v>
      </c>
      <c r="BG178" s="86">
        <f t="shared" si="416"/>
        <v>0</v>
      </c>
      <c r="BH178" s="86">
        <f t="shared" si="416"/>
        <v>0</v>
      </c>
      <c r="BI178" s="86">
        <f t="shared" si="416"/>
        <v>0</v>
      </c>
      <c r="BJ178" s="86">
        <f t="shared" si="416"/>
        <v>0</v>
      </c>
      <c r="BK178" s="5"/>
      <c r="BL178" s="81">
        <f>SUM(BD178:BK178)</f>
        <v>0</v>
      </c>
      <c r="BM178" s="46"/>
      <c r="BN178" s="294" t="str">
        <f>IF(BL$64&gt;0,BL178/BL$64,"n/a")</f>
        <v>n/a</v>
      </c>
      <c r="CB178" s="47" t="s">
        <v>217</v>
      </c>
      <c r="CC178" s="5"/>
      <c r="CD178" s="86">
        <f t="shared" ref="CD178:CJ178" si="417">IF(CD81&gt;0,CD81,CD64*CD71)</f>
        <v>0</v>
      </c>
      <c r="CE178" s="86">
        <f t="shared" si="417"/>
        <v>0</v>
      </c>
      <c r="CF178" s="86">
        <f t="shared" si="417"/>
        <v>0</v>
      </c>
      <c r="CG178" s="86">
        <f t="shared" si="417"/>
        <v>0</v>
      </c>
      <c r="CH178" s="86">
        <f t="shared" si="417"/>
        <v>0</v>
      </c>
      <c r="CI178" s="86">
        <f t="shared" si="417"/>
        <v>0</v>
      </c>
      <c r="CJ178" s="86">
        <f t="shared" si="417"/>
        <v>0</v>
      </c>
      <c r="CK178" s="5"/>
      <c r="CL178" s="81">
        <f>SUM(CD178:CK178)</f>
        <v>0</v>
      </c>
      <c r="CM178" s="46"/>
      <c r="CN178" s="294" t="str">
        <f>IF(CL$64&gt;0,CL178/CL$64,"n/a")</f>
        <v>n/a</v>
      </c>
    </row>
    <row r="179" spans="2:92" x14ac:dyDescent="0.35">
      <c r="B179" s="82" t="s">
        <v>48</v>
      </c>
      <c r="C179" s="5"/>
      <c r="D179" s="39">
        <f>SUM(D176:D178)</f>
        <v>0</v>
      </c>
      <c r="E179" s="39">
        <f t="shared" ref="E179:L179" si="418">SUM(E176:E178)</f>
        <v>0</v>
      </c>
      <c r="F179" s="39">
        <f t="shared" si="418"/>
        <v>0</v>
      </c>
      <c r="G179" s="39">
        <f t="shared" si="418"/>
        <v>0</v>
      </c>
      <c r="H179" s="39">
        <f t="shared" si="418"/>
        <v>0</v>
      </c>
      <c r="I179" s="39">
        <f t="shared" si="418"/>
        <v>0</v>
      </c>
      <c r="J179" s="39">
        <f t="shared" si="418"/>
        <v>0</v>
      </c>
      <c r="K179" s="5"/>
      <c r="L179" s="39">
        <f t="shared" si="418"/>
        <v>0</v>
      </c>
      <c r="M179" s="46"/>
      <c r="N179" s="296"/>
      <c r="AB179" s="82" t="s">
        <v>48</v>
      </c>
      <c r="AC179" s="5"/>
      <c r="AD179" s="39">
        <f>SUM(AD176:AD178)</f>
        <v>0</v>
      </c>
      <c r="AE179" s="39">
        <f t="shared" ref="AE179:AJ179" si="419">SUM(AE176:AE178)</f>
        <v>0</v>
      </c>
      <c r="AF179" s="39">
        <f t="shared" si="419"/>
        <v>0</v>
      </c>
      <c r="AG179" s="39">
        <f t="shared" si="419"/>
        <v>0</v>
      </c>
      <c r="AH179" s="39">
        <f t="shared" si="419"/>
        <v>0</v>
      </c>
      <c r="AI179" s="39">
        <f t="shared" si="419"/>
        <v>0</v>
      </c>
      <c r="AJ179" s="39">
        <f t="shared" si="419"/>
        <v>0</v>
      </c>
      <c r="AK179" s="5"/>
      <c r="AL179" s="39">
        <f t="shared" ref="AL179" si="420">SUM(AL176:AL178)</f>
        <v>0</v>
      </c>
      <c r="AM179" s="46"/>
      <c r="AN179" s="296"/>
      <c r="BB179" s="82" t="s">
        <v>48</v>
      </c>
      <c r="BC179" s="5"/>
      <c r="BD179" s="39">
        <f>SUM(BD176:BD178)</f>
        <v>0</v>
      </c>
      <c r="BE179" s="39">
        <f t="shared" ref="BE179:BJ179" si="421">SUM(BE176:BE178)</f>
        <v>0</v>
      </c>
      <c r="BF179" s="39">
        <f t="shared" si="421"/>
        <v>0</v>
      </c>
      <c r="BG179" s="39">
        <f t="shared" si="421"/>
        <v>0</v>
      </c>
      <c r="BH179" s="39">
        <f t="shared" si="421"/>
        <v>0</v>
      </c>
      <c r="BI179" s="39">
        <f t="shared" si="421"/>
        <v>0</v>
      </c>
      <c r="BJ179" s="39">
        <f t="shared" si="421"/>
        <v>0</v>
      </c>
      <c r="BK179" s="5"/>
      <c r="BL179" s="39">
        <f t="shared" ref="BL179" si="422">SUM(BL176:BL178)</f>
        <v>0</v>
      </c>
      <c r="BM179" s="46"/>
      <c r="BN179" s="296"/>
      <c r="CB179" s="82" t="s">
        <v>48</v>
      </c>
      <c r="CC179" s="5"/>
      <c r="CD179" s="39">
        <f>SUM(CD176:CD178)</f>
        <v>0</v>
      </c>
      <c r="CE179" s="39">
        <f t="shared" ref="CE179:CJ179" si="423">SUM(CE176:CE178)</f>
        <v>0</v>
      </c>
      <c r="CF179" s="39">
        <f t="shared" si="423"/>
        <v>0</v>
      </c>
      <c r="CG179" s="39">
        <f t="shared" si="423"/>
        <v>0</v>
      </c>
      <c r="CH179" s="39">
        <f t="shared" si="423"/>
        <v>0</v>
      </c>
      <c r="CI179" s="39">
        <f t="shared" si="423"/>
        <v>0</v>
      </c>
      <c r="CJ179" s="39">
        <f t="shared" si="423"/>
        <v>0</v>
      </c>
      <c r="CK179" s="5"/>
      <c r="CL179" s="39">
        <f t="shared" ref="CL179" si="424">SUM(CL176:CL178)</f>
        <v>0</v>
      </c>
      <c r="CM179" s="46"/>
      <c r="CN179" s="296"/>
    </row>
    <row r="180" spans="2:92" x14ac:dyDescent="0.35">
      <c r="B180" s="47" t="s">
        <v>44</v>
      </c>
      <c r="C180" s="13"/>
      <c r="D180" s="38">
        <f>D176*C$364</f>
        <v>0</v>
      </c>
      <c r="E180" s="38">
        <f>E176*C$364</f>
        <v>0</v>
      </c>
      <c r="F180" s="38">
        <f>F176*C$364</f>
        <v>0</v>
      </c>
      <c r="G180" s="38">
        <f>G176*C$364</f>
        <v>0</v>
      </c>
      <c r="H180" s="38">
        <f>H176*C$364</f>
        <v>0</v>
      </c>
      <c r="I180" s="38">
        <f>I176*C$364</f>
        <v>0</v>
      </c>
      <c r="J180" s="38">
        <f>J176*C$364</f>
        <v>0</v>
      </c>
      <c r="K180" s="5"/>
      <c r="L180" s="38">
        <f t="shared" ref="L180:L181" si="425">SUM(D180:K180)</f>
        <v>0</v>
      </c>
      <c r="M180" s="48">
        <f>IFERROR((L180/L176),0)</f>
        <v>0</v>
      </c>
      <c r="N180" s="294" t="str">
        <f>IF(L$65&gt;0,L180/L$65,"n/a")</f>
        <v>n/a</v>
      </c>
      <c r="AB180" s="47" t="s">
        <v>44</v>
      </c>
      <c r="AC180" s="13"/>
      <c r="AD180" s="38">
        <f>AD176*AC$364</f>
        <v>0</v>
      </c>
      <c r="AE180" s="38">
        <f>AE176*AC$364</f>
        <v>0</v>
      </c>
      <c r="AF180" s="38">
        <f>AF176*AC$364</f>
        <v>0</v>
      </c>
      <c r="AG180" s="38">
        <f>AG176*AC$364</f>
        <v>0</v>
      </c>
      <c r="AH180" s="38">
        <f>AH176*AC$364</f>
        <v>0</v>
      </c>
      <c r="AI180" s="38">
        <f>AI176*AC$364</f>
        <v>0</v>
      </c>
      <c r="AJ180" s="38">
        <f>AJ176*AC$364</f>
        <v>0</v>
      </c>
      <c r="AK180" s="5"/>
      <c r="AL180" s="38">
        <f t="shared" ref="AL180:AL181" si="426">SUM(AD180:AK180)</f>
        <v>0</v>
      </c>
      <c r="AM180" s="48">
        <f>IFERROR((AL180/AL176),0)</f>
        <v>0</v>
      </c>
      <c r="AN180" s="294">
        <f>IF(AL$65&gt;0,AL180/AL$65,"n/a")</f>
        <v>0</v>
      </c>
      <c r="BB180" s="47" t="s">
        <v>44</v>
      </c>
      <c r="BC180" s="13"/>
      <c r="BD180" s="38">
        <f>BD176*BC$364</f>
        <v>0</v>
      </c>
      <c r="BE180" s="38">
        <f>BE176*BC$364</f>
        <v>0</v>
      </c>
      <c r="BF180" s="38">
        <f>BF176*BC$364</f>
        <v>0</v>
      </c>
      <c r="BG180" s="38">
        <f>BG176*BC$364</f>
        <v>0</v>
      </c>
      <c r="BH180" s="38">
        <f>BH176*BC$364</f>
        <v>0</v>
      </c>
      <c r="BI180" s="38">
        <f>BI176*BC$364</f>
        <v>0</v>
      </c>
      <c r="BJ180" s="38">
        <f>BJ176*BC$364</f>
        <v>0</v>
      </c>
      <c r="BK180" s="5"/>
      <c r="BL180" s="38">
        <f t="shared" ref="BL180:BL181" si="427">SUM(BD180:BK180)</f>
        <v>0</v>
      </c>
      <c r="BM180" s="48">
        <f>IFERROR((BL180/BL176),0)</f>
        <v>0</v>
      </c>
      <c r="BN180" s="294" t="str">
        <f>IF(BL$65&gt;0,BL180/BL$65,"n/a")</f>
        <v>n/a</v>
      </c>
      <c r="CB180" s="47" t="s">
        <v>44</v>
      </c>
      <c r="CC180" s="13"/>
      <c r="CD180" s="38">
        <f>CD176*CC$364</f>
        <v>0</v>
      </c>
      <c r="CE180" s="38">
        <f>CE176*CC$364</f>
        <v>0</v>
      </c>
      <c r="CF180" s="38">
        <f>CF176*CC$364</f>
        <v>0</v>
      </c>
      <c r="CG180" s="38">
        <f>CG176*CC$364</f>
        <v>0</v>
      </c>
      <c r="CH180" s="38">
        <f>CH176*CC$364</f>
        <v>0</v>
      </c>
      <c r="CI180" s="38">
        <f>CI176*CC$364</f>
        <v>0</v>
      </c>
      <c r="CJ180" s="38">
        <f>CJ176*CC$364</f>
        <v>0</v>
      </c>
      <c r="CK180" s="5"/>
      <c r="CL180" s="38">
        <f t="shared" ref="CL180:CL181" si="428">SUM(CD180:CK180)</f>
        <v>0</v>
      </c>
      <c r="CM180" s="48">
        <f>IFERROR((CL180/CL176),0)</f>
        <v>0</v>
      </c>
      <c r="CN180" s="294" t="str">
        <f>IF(CL$65&gt;0,CL180/CL$65,"n/a")</f>
        <v>n/a</v>
      </c>
    </row>
    <row r="181" spans="2:92" x14ac:dyDescent="0.35">
      <c r="B181" s="47" t="s">
        <v>51</v>
      </c>
      <c r="C181" s="13"/>
      <c r="D181" s="81">
        <f>(D177+D178)*C$365</f>
        <v>0</v>
      </c>
      <c r="E181" s="81">
        <f>(E177+E178)*C$365</f>
        <v>0</v>
      </c>
      <c r="F181" s="81">
        <f>(F177+F178)*C$365</f>
        <v>0</v>
      </c>
      <c r="G181" s="81">
        <f>(G177+G178)*C$365</f>
        <v>0</v>
      </c>
      <c r="H181" s="81">
        <f>(H177+H178)*C$365</f>
        <v>0</v>
      </c>
      <c r="I181" s="81">
        <f>(I177+I178)*C$365</f>
        <v>0</v>
      </c>
      <c r="J181" s="81">
        <f>(J177+J178)*C$365</f>
        <v>0</v>
      </c>
      <c r="K181" s="5"/>
      <c r="L181" s="81">
        <f t="shared" si="425"/>
        <v>0</v>
      </c>
      <c r="M181" s="48">
        <f>IFERROR((L181/(L177+L178)),0)</f>
        <v>0</v>
      </c>
      <c r="N181" s="294" t="str">
        <f>IF(L$64&gt;0,L181/(L$64+L$65),"n/a")</f>
        <v>n/a</v>
      </c>
      <c r="AB181" s="47" t="s">
        <v>51</v>
      </c>
      <c r="AC181" s="13"/>
      <c r="AD181" s="81">
        <f>(AD177+AD178)*AC$365</f>
        <v>0</v>
      </c>
      <c r="AE181" s="81">
        <f>(AE177+AE178)*AC$365</f>
        <v>0</v>
      </c>
      <c r="AF181" s="81">
        <f>(AF177+AF178)*AC$365</f>
        <v>0</v>
      </c>
      <c r="AG181" s="81">
        <f>(AG177+AG178)*AC$365</f>
        <v>0</v>
      </c>
      <c r="AH181" s="81">
        <f>(AH177+AH178)*AC$365</f>
        <v>0</v>
      </c>
      <c r="AI181" s="81">
        <f>(AI177+AI178)*AC$365</f>
        <v>0</v>
      </c>
      <c r="AJ181" s="81">
        <f>(AJ177+AJ178)*AC$365</f>
        <v>0</v>
      </c>
      <c r="AK181" s="5"/>
      <c r="AL181" s="81">
        <f t="shared" si="426"/>
        <v>0</v>
      </c>
      <c r="AM181" s="48">
        <f>IFERROR((AL181/(AL177+AL178)),0)</f>
        <v>0</v>
      </c>
      <c r="AN181" s="294">
        <f>IF(AL$64&gt;0,AL181/(AL$64+AL$65),"n/a")</f>
        <v>0</v>
      </c>
      <c r="BB181" s="47" t="s">
        <v>51</v>
      </c>
      <c r="BC181" s="13"/>
      <c r="BD181" s="81">
        <f>(BD177+BD178)*BC$365</f>
        <v>0</v>
      </c>
      <c r="BE181" s="81">
        <f>(BE177+BE178)*BC$365</f>
        <v>0</v>
      </c>
      <c r="BF181" s="81">
        <f>(BF177+BF178)*BC$365</f>
        <v>0</v>
      </c>
      <c r="BG181" s="81">
        <f>(BG177+BG178)*BC$365</f>
        <v>0</v>
      </c>
      <c r="BH181" s="81">
        <f>(BH177+BH178)*BC$365</f>
        <v>0</v>
      </c>
      <c r="BI181" s="81">
        <f>(BI177+BI178)*BC$365</f>
        <v>0</v>
      </c>
      <c r="BJ181" s="81">
        <f>(BJ177+BJ178)*BC$365</f>
        <v>0</v>
      </c>
      <c r="BK181" s="5"/>
      <c r="BL181" s="81">
        <f t="shared" si="427"/>
        <v>0</v>
      </c>
      <c r="BM181" s="48">
        <f>IFERROR((BL181/(BL177+BL178)),0)</f>
        <v>0</v>
      </c>
      <c r="BN181" s="294" t="str">
        <f>IF(BL$64&gt;0,BL181/(BL$64+BL$65),"n/a")</f>
        <v>n/a</v>
      </c>
      <c r="CB181" s="47" t="s">
        <v>51</v>
      </c>
      <c r="CC181" s="13"/>
      <c r="CD181" s="81">
        <f>(CD177+CD178)*CC$365</f>
        <v>0</v>
      </c>
      <c r="CE181" s="81">
        <f>(CE177+CE178)*CC$365</f>
        <v>0</v>
      </c>
      <c r="CF181" s="81">
        <f>(CF177+CF178)*CC$365</f>
        <v>0</v>
      </c>
      <c r="CG181" s="81">
        <f>(CG177+CG178)*CC$365</f>
        <v>0</v>
      </c>
      <c r="CH181" s="81">
        <f>(CH177+CH178)*CC$365</f>
        <v>0</v>
      </c>
      <c r="CI181" s="81">
        <f>(CI177+CI178)*CC$365</f>
        <v>0</v>
      </c>
      <c r="CJ181" s="81">
        <f>(CJ177+CJ178)*CC$365</f>
        <v>0</v>
      </c>
      <c r="CK181" s="5"/>
      <c r="CL181" s="81">
        <f t="shared" si="428"/>
        <v>0</v>
      </c>
      <c r="CM181" s="48">
        <f>IFERROR((CL181/(CL177+CL178)),0)</f>
        <v>0</v>
      </c>
      <c r="CN181" s="294" t="str">
        <f>IF(CL$64&gt;0,CL181/(CL$64+CL$65),"n/a")</f>
        <v>n/a</v>
      </c>
    </row>
    <row r="182" spans="2:92" x14ac:dyDescent="0.35">
      <c r="B182" s="82" t="s">
        <v>55</v>
      </c>
      <c r="C182" s="5"/>
      <c r="D182" s="39">
        <f>D179-SUM(D180:D181)</f>
        <v>0</v>
      </c>
      <c r="E182" s="39">
        <f t="shared" ref="E182:J182" si="429">E179-SUM(E180:E181)</f>
        <v>0</v>
      </c>
      <c r="F182" s="39">
        <f t="shared" si="429"/>
        <v>0</v>
      </c>
      <c r="G182" s="39">
        <f t="shared" si="429"/>
        <v>0</v>
      </c>
      <c r="H182" s="39">
        <f t="shared" si="429"/>
        <v>0</v>
      </c>
      <c r="I182" s="39">
        <f t="shared" si="429"/>
        <v>0</v>
      </c>
      <c r="J182" s="39">
        <f t="shared" si="429"/>
        <v>0</v>
      </c>
      <c r="K182" s="5"/>
      <c r="L182" s="39">
        <f t="shared" ref="L182" si="430">L179-SUM(L180:L181)</f>
        <v>0</v>
      </c>
      <c r="M182" s="48">
        <f>IFERROR((L182/L179),0)</f>
        <v>0</v>
      </c>
      <c r="N182" s="294"/>
      <c r="AB182" s="82" t="s">
        <v>55</v>
      </c>
      <c r="AC182" s="5"/>
      <c r="AD182" s="39">
        <f>AD179-SUM(AD180:AD181)</f>
        <v>0</v>
      </c>
      <c r="AE182" s="39">
        <f t="shared" ref="AE182:AJ182" si="431">AE179-SUM(AE180:AE181)</f>
        <v>0</v>
      </c>
      <c r="AF182" s="39">
        <f t="shared" si="431"/>
        <v>0</v>
      </c>
      <c r="AG182" s="39">
        <f t="shared" si="431"/>
        <v>0</v>
      </c>
      <c r="AH182" s="39">
        <f t="shared" si="431"/>
        <v>0</v>
      </c>
      <c r="AI182" s="39">
        <f t="shared" si="431"/>
        <v>0</v>
      </c>
      <c r="AJ182" s="39">
        <f t="shared" si="431"/>
        <v>0</v>
      </c>
      <c r="AK182" s="5"/>
      <c r="AL182" s="39">
        <f t="shared" ref="AL182" si="432">AL179-SUM(AL180:AL181)</f>
        <v>0</v>
      </c>
      <c r="AM182" s="48">
        <f>IFERROR((AL182/AL179),0)</f>
        <v>0</v>
      </c>
      <c r="AN182" s="294"/>
      <c r="BB182" s="82" t="s">
        <v>55</v>
      </c>
      <c r="BC182" s="5"/>
      <c r="BD182" s="39">
        <f>BD179-SUM(BD180:BD181)</f>
        <v>0</v>
      </c>
      <c r="BE182" s="39">
        <f t="shared" ref="BE182:BJ182" si="433">BE179-SUM(BE180:BE181)</f>
        <v>0</v>
      </c>
      <c r="BF182" s="39">
        <f t="shared" si="433"/>
        <v>0</v>
      </c>
      <c r="BG182" s="39">
        <f t="shared" si="433"/>
        <v>0</v>
      </c>
      <c r="BH182" s="39">
        <f t="shared" si="433"/>
        <v>0</v>
      </c>
      <c r="BI182" s="39">
        <f t="shared" si="433"/>
        <v>0</v>
      </c>
      <c r="BJ182" s="39">
        <f t="shared" si="433"/>
        <v>0</v>
      </c>
      <c r="BK182" s="5"/>
      <c r="BL182" s="39">
        <f t="shared" ref="BL182" si="434">BL179-SUM(BL180:BL181)</f>
        <v>0</v>
      </c>
      <c r="BM182" s="48">
        <f>IFERROR((BL182/BL179),0)</f>
        <v>0</v>
      </c>
      <c r="BN182" s="294"/>
      <c r="CB182" s="82" t="s">
        <v>55</v>
      </c>
      <c r="CC182" s="5"/>
      <c r="CD182" s="39">
        <f>CD179-SUM(CD180:CD181)</f>
        <v>0</v>
      </c>
      <c r="CE182" s="39">
        <f t="shared" ref="CE182:CJ182" si="435">CE179-SUM(CE180:CE181)</f>
        <v>0</v>
      </c>
      <c r="CF182" s="39">
        <f t="shared" si="435"/>
        <v>0</v>
      </c>
      <c r="CG182" s="39">
        <f t="shared" si="435"/>
        <v>0</v>
      </c>
      <c r="CH182" s="39">
        <f t="shared" si="435"/>
        <v>0</v>
      </c>
      <c r="CI182" s="39">
        <f t="shared" si="435"/>
        <v>0</v>
      </c>
      <c r="CJ182" s="39">
        <f t="shared" si="435"/>
        <v>0</v>
      </c>
      <c r="CK182" s="5"/>
      <c r="CL182" s="39">
        <f t="shared" ref="CL182" si="436">CL179-SUM(CL180:CL181)</f>
        <v>0</v>
      </c>
      <c r="CM182" s="48">
        <f>IFERROR((CL182/CL179),0)</f>
        <v>0</v>
      </c>
      <c r="CN182" s="294"/>
    </row>
    <row r="183" spans="2:92" x14ac:dyDescent="0.35">
      <c r="B183" s="47" t="s">
        <v>34</v>
      </c>
      <c r="C183" s="5"/>
      <c r="D183" s="32">
        <f>IFERROR(IF(D329&gt;0,D329,((D$90/D$97)*D179)),0)</f>
        <v>0</v>
      </c>
      <c r="E183" s="32">
        <f t="shared" ref="E183:J183" si="437">IFERROR(IF(E329&gt;0,E329,((E$90/E$97)*E179)),0)</f>
        <v>0</v>
      </c>
      <c r="F183" s="32">
        <f t="shared" si="437"/>
        <v>0</v>
      </c>
      <c r="G183" s="32">
        <f t="shared" si="437"/>
        <v>0</v>
      </c>
      <c r="H183" s="32">
        <f t="shared" si="437"/>
        <v>0</v>
      </c>
      <c r="I183" s="32">
        <f t="shared" si="437"/>
        <v>0</v>
      </c>
      <c r="J183" s="32">
        <f t="shared" si="437"/>
        <v>0</v>
      </c>
      <c r="K183" s="5"/>
      <c r="L183" s="38">
        <f t="shared" ref="L183:L184" si="438">SUM(D183:K183)</f>
        <v>0</v>
      </c>
      <c r="M183" s="48">
        <f>IFERROR((L183/L179),0)</f>
        <v>0</v>
      </c>
      <c r="N183" s="294" t="str">
        <f t="shared" ref="N183:N185" si="439">IF(L$64&gt;0,L183/(L$64+L$65),"n/a")</f>
        <v>n/a</v>
      </c>
      <c r="AB183" s="47" t="s">
        <v>34</v>
      </c>
      <c r="AC183" s="5"/>
      <c r="AD183" s="32">
        <f>IFERROR(IF(AD329&gt;0,AD329,((AD$90/AD$97)*AD179)),0)</f>
        <v>0</v>
      </c>
      <c r="AE183" s="32">
        <f t="shared" ref="AE183:AJ183" si="440">IFERROR(IF(AE329&gt;0,AE329,((AE$90/AE$97)*AE179)),0)</f>
        <v>0</v>
      </c>
      <c r="AF183" s="32">
        <f t="shared" si="440"/>
        <v>0</v>
      </c>
      <c r="AG183" s="32">
        <f t="shared" si="440"/>
        <v>0</v>
      </c>
      <c r="AH183" s="32">
        <f t="shared" si="440"/>
        <v>0</v>
      </c>
      <c r="AI183" s="32">
        <f t="shared" si="440"/>
        <v>0</v>
      </c>
      <c r="AJ183" s="32">
        <f t="shared" si="440"/>
        <v>0</v>
      </c>
      <c r="AK183" s="5"/>
      <c r="AL183" s="38">
        <f t="shared" ref="AL183:AL184" si="441">SUM(AD183:AK183)</f>
        <v>0</v>
      </c>
      <c r="AM183" s="48">
        <f>IFERROR((AL183/AL179),0)</f>
        <v>0</v>
      </c>
      <c r="AN183" s="294">
        <f t="shared" ref="AN183:AN185" si="442">IF(AL$64&gt;0,AL183/(AL$64+AL$65),"n/a")</f>
        <v>0</v>
      </c>
      <c r="BB183" s="47" t="s">
        <v>34</v>
      </c>
      <c r="BC183" s="5"/>
      <c r="BD183" s="32">
        <f>IFERROR(IF(BD329&gt;0,BD329,((BD$90/BD$97)*BD179)),0)</f>
        <v>0</v>
      </c>
      <c r="BE183" s="32">
        <f t="shared" ref="BE183:BJ183" si="443">IFERROR(IF(BE329&gt;0,BE329,((BE$90/BE$97)*BE179)),0)</f>
        <v>0</v>
      </c>
      <c r="BF183" s="32">
        <f t="shared" si="443"/>
        <v>0</v>
      </c>
      <c r="BG183" s="32">
        <f t="shared" si="443"/>
        <v>0</v>
      </c>
      <c r="BH183" s="32">
        <f t="shared" si="443"/>
        <v>0</v>
      </c>
      <c r="BI183" s="32">
        <f t="shared" si="443"/>
        <v>0</v>
      </c>
      <c r="BJ183" s="32">
        <f t="shared" si="443"/>
        <v>0</v>
      </c>
      <c r="BK183" s="5"/>
      <c r="BL183" s="38">
        <f t="shared" ref="BL183:BL184" si="444">SUM(BD183:BK183)</f>
        <v>0</v>
      </c>
      <c r="BM183" s="48">
        <f>IFERROR((BL183/BL179),0)</f>
        <v>0</v>
      </c>
      <c r="BN183" s="294" t="str">
        <f t="shared" ref="BN183:BN185" si="445">IF(BL$64&gt;0,BL183/(BL$64+BL$65),"n/a")</f>
        <v>n/a</v>
      </c>
      <c r="CB183" s="47" t="s">
        <v>34</v>
      </c>
      <c r="CC183" s="5"/>
      <c r="CD183" s="32">
        <f>IFERROR(IF(CD329&gt;0,CD329,((CD$90/CD$97)*CD179)),0)</f>
        <v>0</v>
      </c>
      <c r="CE183" s="32">
        <f t="shared" ref="CE183:CJ183" si="446">IFERROR(IF(CE329&gt;0,CE329,((CE$90/CE$97)*CE179)),0)</f>
        <v>0</v>
      </c>
      <c r="CF183" s="32">
        <f t="shared" si="446"/>
        <v>0</v>
      </c>
      <c r="CG183" s="32">
        <f t="shared" si="446"/>
        <v>0</v>
      </c>
      <c r="CH183" s="32">
        <f t="shared" si="446"/>
        <v>0</v>
      </c>
      <c r="CI183" s="32">
        <f t="shared" si="446"/>
        <v>0</v>
      </c>
      <c r="CJ183" s="32">
        <f t="shared" si="446"/>
        <v>0</v>
      </c>
      <c r="CK183" s="5"/>
      <c r="CL183" s="38">
        <f t="shared" ref="CL183:CL184" si="447">SUM(CD183:CK183)</f>
        <v>0</v>
      </c>
      <c r="CM183" s="48">
        <f>IFERROR((CL183/CL179),0)</f>
        <v>0</v>
      </c>
      <c r="CN183" s="294" t="str">
        <f t="shared" ref="CN183:CN185" si="448">IF(CL$64&gt;0,CL183/(CL$64+CL$65),"n/a")</f>
        <v>n/a</v>
      </c>
    </row>
    <row r="184" spans="2:92" x14ac:dyDescent="0.35">
      <c r="B184" s="47" t="s">
        <v>45</v>
      </c>
      <c r="C184" s="5"/>
      <c r="D184" s="38">
        <f>D179*C372</f>
        <v>0</v>
      </c>
      <c r="E184" s="38">
        <f>E179*C372</f>
        <v>0</v>
      </c>
      <c r="F184" s="38">
        <f>F179*C372</f>
        <v>0</v>
      </c>
      <c r="G184" s="38">
        <f>G179*C372</f>
        <v>0</v>
      </c>
      <c r="H184" s="38">
        <f>H179*C372</f>
        <v>0</v>
      </c>
      <c r="I184" s="38">
        <f>I179*C372</f>
        <v>0</v>
      </c>
      <c r="J184" s="38">
        <f>J179*C372</f>
        <v>0</v>
      </c>
      <c r="K184" s="5"/>
      <c r="L184" s="38">
        <f t="shared" si="438"/>
        <v>0</v>
      </c>
      <c r="M184" s="48">
        <f>IFERROR((L184/L179),0)</f>
        <v>0</v>
      </c>
      <c r="N184" s="294" t="str">
        <f t="shared" si="439"/>
        <v>n/a</v>
      </c>
      <c r="AB184" s="47" t="s">
        <v>45</v>
      </c>
      <c r="AC184" s="5"/>
      <c r="AD184" s="38">
        <f>AD179*AC372</f>
        <v>0</v>
      </c>
      <c r="AE184" s="38">
        <f>AE179*AC372</f>
        <v>0</v>
      </c>
      <c r="AF184" s="38">
        <f>AF179*AC372</f>
        <v>0</v>
      </c>
      <c r="AG184" s="38">
        <f>AG179*AC372</f>
        <v>0</v>
      </c>
      <c r="AH184" s="38">
        <f>AH179*AC372</f>
        <v>0</v>
      </c>
      <c r="AI184" s="38">
        <f>AI179*AC372</f>
        <v>0</v>
      </c>
      <c r="AJ184" s="38">
        <f>AJ179*AC372</f>
        <v>0</v>
      </c>
      <c r="AK184" s="5"/>
      <c r="AL184" s="38">
        <f t="shared" si="441"/>
        <v>0</v>
      </c>
      <c r="AM184" s="48">
        <f>IFERROR((AL184/AL179),0)</f>
        <v>0</v>
      </c>
      <c r="AN184" s="294">
        <f t="shared" si="442"/>
        <v>0</v>
      </c>
      <c r="BB184" s="47" t="s">
        <v>45</v>
      </c>
      <c r="BC184" s="5"/>
      <c r="BD184" s="38">
        <f>BD179*BC372</f>
        <v>0</v>
      </c>
      <c r="BE184" s="38">
        <f>BE179*BC372</f>
        <v>0</v>
      </c>
      <c r="BF184" s="38">
        <f>BF179*BC372</f>
        <v>0</v>
      </c>
      <c r="BG184" s="38">
        <f>BG179*BC372</f>
        <v>0</v>
      </c>
      <c r="BH184" s="38">
        <f>BH179*BC372</f>
        <v>0</v>
      </c>
      <c r="BI184" s="38">
        <f>BI179*BC372</f>
        <v>0</v>
      </c>
      <c r="BJ184" s="38">
        <f>BJ179*BC372</f>
        <v>0</v>
      </c>
      <c r="BK184" s="5"/>
      <c r="BL184" s="38">
        <f t="shared" si="444"/>
        <v>0</v>
      </c>
      <c r="BM184" s="48">
        <f>IFERROR((BL184/BL179),0)</f>
        <v>0</v>
      </c>
      <c r="BN184" s="294" t="str">
        <f t="shared" si="445"/>
        <v>n/a</v>
      </c>
      <c r="CB184" s="47" t="s">
        <v>45</v>
      </c>
      <c r="CC184" s="5"/>
      <c r="CD184" s="38">
        <f>CD179*CC372</f>
        <v>0</v>
      </c>
      <c r="CE184" s="38">
        <f>CE179*CC372</f>
        <v>0</v>
      </c>
      <c r="CF184" s="38">
        <f>CF179*CC372</f>
        <v>0</v>
      </c>
      <c r="CG184" s="38">
        <f>CG179*CC372</f>
        <v>0</v>
      </c>
      <c r="CH184" s="38">
        <f>CH179*CC372</f>
        <v>0</v>
      </c>
      <c r="CI184" s="38">
        <f>CI179*CC372</f>
        <v>0</v>
      </c>
      <c r="CJ184" s="38">
        <f>CJ179*CC372</f>
        <v>0</v>
      </c>
      <c r="CK184" s="5"/>
      <c r="CL184" s="38">
        <f t="shared" si="447"/>
        <v>0</v>
      </c>
      <c r="CM184" s="48">
        <f>IFERROR((CL184/CL179),0)</f>
        <v>0</v>
      </c>
      <c r="CN184" s="294" t="str">
        <f t="shared" si="448"/>
        <v>n/a</v>
      </c>
    </row>
    <row r="185" spans="2:92" x14ac:dyDescent="0.35">
      <c r="B185" s="88" t="s">
        <v>334</v>
      </c>
      <c r="C185" s="5"/>
      <c r="D185" s="84">
        <f>D182-D183-D184</f>
        <v>0</v>
      </c>
      <c r="E185" s="84">
        <f t="shared" ref="E185:J185" si="449">E176-E180-E183-E184</f>
        <v>0</v>
      </c>
      <c r="F185" s="84">
        <f t="shared" si="449"/>
        <v>0</v>
      </c>
      <c r="G185" s="84">
        <f t="shared" si="449"/>
        <v>0</v>
      </c>
      <c r="H185" s="84">
        <f t="shared" si="449"/>
        <v>0</v>
      </c>
      <c r="I185" s="84">
        <f t="shared" si="449"/>
        <v>0</v>
      </c>
      <c r="J185" s="84">
        <f t="shared" si="449"/>
        <v>0</v>
      </c>
      <c r="K185" s="5"/>
      <c r="L185" s="84">
        <f>L182-L183-L184</f>
        <v>0</v>
      </c>
      <c r="M185" s="48">
        <f>IFERROR((L185/L179),0)</f>
        <v>0</v>
      </c>
      <c r="N185" s="294" t="str">
        <f t="shared" si="439"/>
        <v>n/a</v>
      </c>
      <c r="AB185" s="88" t="s">
        <v>335</v>
      </c>
      <c r="AC185" s="5"/>
      <c r="AD185" s="84">
        <f>AD182-AD183-AD184</f>
        <v>0</v>
      </c>
      <c r="AE185" s="84">
        <f t="shared" ref="AE185:AJ185" si="450">AE176-AE180-AE183-AE184</f>
        <v>0</v>
      </c>
      <c r="AF185" s="84">
        <f t="shared" si="450"/>
        <v>0</v>
      </c>
      <c r="AG185" s="84">
        <f t="shared" si="450"/>
        <v>0</v>
      </c>
      <c r="AH185" s="84">
        <f t="shared" si="450"/>
        <v>0</v>
      </c>
      <c r="AI185" s="84">
        <f t="shared" si="450"/>
        <v>0</v>
      </c>
      <c r="AJ185" s="84">
        <f t="shared" si="450"/>
        <v>0</v>
      </c>
      <c r="AK185" s="5"/>
      <c r="AL185" s="84">
        <f>AL182-AL183-AL184</f>
        <v>0</v>
      </c>
      <c r="AM185" s="48">
        <f>IFERROR((AL185/AL179),0)</f>
        <v>0</v>
      </c>
      <c r="AN185" s="294">
        <f t="shared" si="442"/>
        <v>0</v>
      </c>
      <c r="BB185" s="88" t="s">
        <v>336</v>
      </c>
      <c r="BC185" s="5"/>
      <c r="BD185" s="84">
        <f>BD182-BD183-BD184</f>
        <v>0</v>
      </c>
      <c r="BE185" s="84">
        <f t="shared" ref="BE185:BJ185" si="451">BE176-BE180-BE183-BE184</f>
        <v>0</v>
      </c>
      <c r="BF185" s="84">
        <f t="shared" si="451"/>
        <v>0</v>
      </c>
      <c r="BG185" s="84">
        <f t="shared" si="451"/>
        <v>0</v>
      </c>
      <c r="BH185" s="84">
        <f t="shared" si="451"/>
        <v>0</v>
      </c>
      <c r="BI185" s="84">
        <f t="shared" si="451"/>
        <v>0</v>
      </c>
      <c r="BJ185" s="84">
        <f t="shared" si="451"/>
        <v>0</v>
      </c>
      <c r="BK185" s="5"/>
      <c r="BL185" s="84">
        <f>BL182-BL183-BL184</f>
        <v>0</v>
      </c>
      <c r="BM185" s="48">
        <f>IFERROR((BL185/BL179),0)</f>
        <v>0</v>
      </c>
      <c r="BN185" s="294" t="str">
        <f t="shared" si="445"/>
        <v>n/a</v>
      </c>
      <c r="CB185" s="88" t="s">
        <v>337</v>
      </c>
      <c r="CC185" s="5"/>
      <c r="CD185" s="84">
        <f>CD182-CD183-CD184</f>
        <v>0</v>
      </c>
      <c r="CE185" s="84">
        <f t="shared" ref="CE185:CJ185" si="452">CE176-CE180-CE183-CE184</f>
        <v>0</v>
      </c>
      <c r="CF185" s="84">
        <f t="shared" si="452"/>
        <v>0</v>
      </c>
      <c r="CG185" s="84">
        <f t="shared" si="452"/>
        <v>0</v>
      </c>
      <c r="CH185" s="84">
        <f t="shared" si="452"/>
        <v>0</v>
      </c>
      <c r="CI185" s="84">
        <f t="shared" si="452"/>
        <v>0</v>
      </c>
      <c r="CJ185" s="84">
        <f t="shared" si="452"/>
        <v>0</v>
      </c>
      <c r="CK185" s="5"/>
      <c r="CL185" s="84">
        <f>CL182-CL183-CL184</f>
        <v>0</v>
      </c>
      <c r="CM185" s="48">
        <f>IFERROR((CL185/CL179),0)</f>
        <v>0</v>
      </c>
      <c r="CN185" s="294" t="str">
        <f t="shared" si="448"/>
        <v>n/a</v>
      </c>
    </row>
    <row r="186" spans="2:92" x14ac:dyDescent="0.35">
      <c r="B186" s="47"/>
      <c r="C186" s="5"/>
      <c r="D186" s="38"/>
      <c r="E186" s="38"/>
      <c r="F186" s="38"/>
      <c r="G186" s="38"/>
      <c r="H186" s="38"/>
      <c r="I186" s="38"/>
      <c r="J186" s="38"/>
      <c r="K186" s="5"/>
      <c r="L186" s="5"/>
      <c r="M186" s="46"/>
      <c r="N186" s="121"/>
      <c r="AB186" s="47"/>
      <c r="AC186" s="5"/>
      <c r="AD186" s="38"/>
      <c r="AE186" s="38"/>
      <c r="AF186" s="38"/>
      <c r="AG186" s="38"/>
      <c r="AH186" s="38"/>
      <c r="AI186" s="38"/>
      <c r="AJ186" s="38"/>
      <c r="AK186" s="5"/>
      <c r="AL186" s="5"/>
      <c r="AM186" s="46"/>
      <c r="AN186" s="121"/>
      <c r="BB186" s="47"/>
      <c r="BC186" s="5"/>
      <c r="BD186" s="38"/>
      <c r="BE186" s="38"/>
      <c r="BF186" s="38"/>
      <c r="BG186" s="38"/>
      <c r="BH186" s="38"/>
      <c r="BI186" s="38"/>
      <c r="BJ186" s="38"/>
      <c r="BK186" s="5"/>
      <c r="BL186" s="5"/>
      <c r="BM186" s="46"/>
      <c r="BN186" s="121"/>
      <c r="CB186" s="47"/>
      <c r="CC186" s="5"/>
      <c r="CD186" s="38"/>
      <c r="CE186" s="38"/>
      <c r="CF186" s="38"/>
      <c r="CG186" s="38"/>
      <c r="CH186" s="38"/>
      <c r="CI186" s="38"/>
      <c r="CJ186" s="38"/>
      <c r="CK186" s="5"/>
      <c r="CL186" s="5"/>
      <c r="CM186" s="46"/>
      <c r="CN186" s="121"/>
    </row>
    <row r="187" spans="2:92" x14ac:dyDescent="0.35">
      <c r="B187" s="229" t="str">
        <f>B154</f>
        <v>Take away service</v>
      </c>
      <c r="C187" s="5"/>
      <c r="D187" s="92" t="s">
        <v>18</v>
      </c>
      <c r="E187" s="92" t="s">
        <v>19</v>
      </c>
      <c r="F187" s="92" t="s">
        <v>20</v>
      </c>
      <c r="G187" s="92" t="s">
        <v>21</v>
      </c>
      <c r="H187" s="92" t="s">
        <v>22</v>
      </c>
      <c r="I187" s="92" t="s">
        <v>23</v>
      </c>
      <c r="J187" s="92" t="s">
        <v>24</v>
      </c>
      <c r="K187" s="5"/>
      <c r="L187" s="96" t="s">
        <v>1</v>
      </c>
      <c r="M187" s="46"/>
      <c r="N187" s="121"/>
      <c r="AB187" s="229" t="str">
        <f>AB154</f>
        <v>Take away service</v>
      </c>
      <c r="AC187" s="5"/>
      <c r="AD187" s="92" t="s">
        <v>18</v>
      </c>
      <c r="AE187" s="92" t="s">
        <v>19</v>
      </c>
      <c r="AF187" s="92" t="s">
        <v>20</v>
      </c>
      <c r="AG187" s="92" t="s">
        <v>21</v>
      </c>
      <c r="AH187" s="92" t="s">
        <v>22</v>
      </c>
      <c r="AI187" s="92" t="s">
        <v>23</v>
      </c>
      <c r="AJ187" s="92" t="s">
        <v>24</v>
      </c>
      <c r="AK187" s="5"/>
      <c r="AL187" s="96" t="s">
        <v>1</v>
      </c>
      <c r="AM187" s="46"/>
      <c r="AN187" s="121"/>
      <c r="BB187" s="229" t="str">
        <f>BB154</f>
        <v>Take away service</v>
      </c>
      <c r="BC187" s="5"/>
      <c r="BD187" s="92" t="s">
        <v>18</v>
      </c>
      <c r="BE187" s="92" t="s">
        <v>19</v>
      </c>
      <c r="BF187" s="92" t="s">
        <v>20</v>
      </c>
      <c r="BG187" s="92" t="s">
        <v>21</v>
      </c>
      <c r="BH187" s="92" t="s">
        <v>22</v>
      </c>
      <c r="BI187" s="92" t="s">
        <v>23</v>
      </c>
      <c r="BJ187" s="92" t="s">
        <v>24</v>
      </c>
      <c r="BK187" s="5"/>
      <c r="BL187" s="96" t="s">
        <v>1</v>
      </c>
      <c r="BM187" s="46"/>
      <c r="BN187" s="121"/>
      <c r="CB187" s="229" t="str">
        <f>CB154</f>
        <v>Take away service</v>
      </c>
      <c r="CC187" s="5"/>
      <c r="CD187" s="92" t="s">
        <v>18</v>
      </c>
      <c r="CE187" s="92" t="s">
        <v>19</v>
      </c>
      <c r="CF187" s="92" t="s">
        <v>20</v>
      </c>
      <c r="CG187" s="92" t="s">
        <v>21</v>
      </c>
      <c r="CH187" s="92" t="s">
        <v>22</v>
      </c>
      <c r="CI187" s="92" t="s">
        <v>23</v>
      </c>
      <c r="CJ187" s="92" t="s">
        <v>24</v>
      </c>
      <c r="CK187" s="5"/>
      <c r="CL187" s="96" t="s">
        <v>1</v>
      </c>
      <c r="CM187" s="46"/>
      <c r="CN187" s="121"/>
    </row>
    <row r="188" spans="2:92" x14ac:dyDescent="0.35">
      <c r="B188" s="47" t="str">
        <f>B176</f>
        <v>Revenues - food</v>
      </c>
      <c r="C188" s="5"/>
      <c r="D188" s="38">
        <f t="shared" ref="D188:J188" si="453">IF(D84&gt;0,D84,D66*D74)</f>
        <v>0</v>
      </c>
      <c r="E188" s="38">
        <f t="shared" si="453"/>
        <v>0</v>
      </c>
      <c r="F188" s="38">
        <f t="shared" si="453"/>
        <v>0</v>
      </c>
      <c r="G188" s="38">
        <f t="shared" si="453"/>
        <v>0</v>
      </c>
      <c r="H188" s="38">
        <f t="shared" si="453"/>
        <v>0</v>
      </c>
      <c r="I188" s="38">
        <f t="shared" si="453"/>
        <v>0</v>
      </c>
      <c r="J188" s="38">
        <f t="shared" si="453"/>
        <v>0</v>
      </c>
      <c r="K188" s="5"/>
      <c r="L188" s="38">
        <f>SUM(D188:K188)</f>
        <v>0</v>
      </c>
      <c r="M188" s="46"/>
      <c r="N188" s="294" t="str">
        <f>IF(L$66&gt;0,L188/L$66,"n/a")</f>
        <v>n/a</v>
      </c>
      <c r="AB188" s="47" t="str">
        <f>AB176</f>
        <v>Revenues - food</v>
      </c>
      <c r="AC188" s="5"/>
      <c r="AD188" s="38">
        <f t="shared" ref="AD188:AJ188" si="454">IF(AD84&gt;0,AD84,AD66*AD74)</f>
        <v>0</v>
      </c>
      <c r="AE188" s="38">
        <f t="shared" si="454"/>
        <v>0</v>
      </c>
      <c r="AF188" s="38">
        <f t="shared" si="454"/>
        <v>0</v>
      </c>
      <c r="AG188" s="38">
        <f t="shared" si="454"/>
        <v>0</v>
      </c>
      <c r="AH188" s="38">
        <f t="shared" si="454"/>
        <v>0</v>
      </c>
      <c r="AI188" s="38">
        <f t="shared" si="454"/>
        <v>0</v>
      </c>
      <c r="AJ188" s="38">
        <f t="shared" si="454"/>
        <v>0</v>
      </c>
      <c r="AK188" s="5"/>
      <c r="AL188" s="38">
        <f>SUM(AD188:AK188)</f>
        <v>0</v>
      </c>
      <c r="AM188" s="46"/>
      <c r="AN188" s="294">
        <f>IF(AL$66&gt;0,AL188/AL$66,"n/a")</f>
        <v>0</v>
      </c>
      <c r="BB188" s="47" t="str">
        <f>BB176</f>
        <v>Revenues - food</v>
      </c>
      <c r="BC188" s="5"/>
      <c r="BD188" s="38">
        <f t="shared" ref="BD188:BJ188" si="455">IF(BD84&gt;0,BD84,BD66*BD74)</f>
        <v>0</v>
      </c>
      <c r="BE188" s="38">
        <f t="shared" si="455"/>
        <v>0</v>
      </c>
      <c r="BF188" s="38">
        <f t="shared" si="455"/>
        <v>0</v>
      </c>
      <c r="BG188" s="38">
        <f t="shared" si="455"/>
        <v>0</v>
      </c>
      <c r="BH188" s="38">
        <f t="shared" si="455"/>
        <v>0</v>
      </c>
      <c r="BI188" s="38">
        <f t="shared" si="455"/>
        <v>0</v>
      </c>
      <c r="BJ188" s="38">
        <f t="shared" si="455"/>
        <v>0</v>
      </c>
      <c r="BK188" s="5"/>
      <c r="BL188" s="38">
        <f>SUM(BD188:BK188)</f>
        <v>0</v>
      </c>
      <c r="BM188" s="46"/>
      <c r="BN188" s="294" t="str">
        <f>IF(BL$66&gt;0,BL188/BL$66,"n/a")</f>
        <v>n/a</v>
      </c>
      <c r="CB188" s="47" t="str">
        <f>CB176</f>
        <v>Revenues - food</v>
      </c>
      <c r="CC188" s="5"/>
      <c r="CD188" s="38">
        <f t="shared" ref="CD188:CJ188" si="456">IF(CD84&gt;0,CD84,CD66*CD74)</f>
        <v>0</v>
      </c>
      <c r="CE188" s="38">
        <f t="shared" si="456"/>
        <v>0</v>
      </c>
      <c r="CF188" s="38">
        <f t="shared" si="456"/>
        <v>0</v>
      </c>
      <c r="CG188" s="38">
        <f t="shared" si="456"/>
        <v>0</v>
      </c>
      <c r="CH188" s="38">
        <f t="shared" si="456"/>
        <v>0</v>
      </c>
      <c r="CI188" s="38">
        <f t="shared" si="456"/>
        <v>0</v>
      </c>
      <c r="CJ188" s="38">
        <f t="shared" si="456"/>
        <v>0</v>
      </c>
      <c r="CK188" s="5"/>
      <c r="CL188" s="38">
        <f>SUM(CD188:CK188)</f>
        <v>0</v>
      </c>
      <c r="CM188" s="46"/>
      <c r="CN188" s="294" t="str">
        <f>IF(CL$66&gt;0,CL188/CL$66,"n/a")</f>
        <v>n/a</v>
      </c>
    </row>
    <row r="189" spans="2:92" x14ac:dyDescent="0.35">
      <c r="B189" s="47" t="s">
        <v>54</v>
      </c>
      <c r="C189" s="5"/>
      <c r="D189" s="85">
        <f t="shared" ref="D189:J189" si="457">IF(D85&gt;0,D85,D66*D75)+IF(D86&gt;0,D86,D67*D76)</f>
        <v>0</v>
      </c>
      <c r="E189" s="85">
        <f t="shared" si="457"/>
        <v>0</v>
      </c>
      <c r="F189" s="85">
        <f t="shared" si="457"/>
        <v>0</v>
      </c>
      <c r="G189" s="85">
        <f t="shared" si="457"/>
        <v>0</v>
      </c>
      <c r="H189" s="85">
        <f t="shared" si="457"/>
        <v>0</v>
      </c>
      <c r="I189" s="85">
        <f t="shared" si="457"/>
        <v>0</v>
      </c>
      <c r="J189" s="85">
        <f t="shared" si="457"/>
        <v>0</v>
      </c>
      <c r="K189" s="5"/>
      <c r="L189" s="81">
        <f>SUM(D189:K189)</f>
        <v>0</v>
      </c>
      <c r="M189" s="46"/>
      <c r="N189" s="294" t="str">
        <f>IF(L$67&gt;0,L189/(L$66+L$67),"n/a")</f>
        <v>n/a</v>
      </c>
      <c r="AB189" s="47" t="s">
        <v>54</v>
      </c>
      <c r="AC189" s="5"/>
      <c r="AD189" s="85">
        <f t="shared" ref="AD189:AJ189" si="458">IF(AD85&gt;0,AD85,AD66*AD75)+IF(AD86&gt;0,AD86,AD67*AD76)</f>
        <v>0</v>
      </c>
      <c r="AE189" s="85">
        <f t="shared" si="458"/>
        <v>0</v>
      </c>
      <c r="AF189" s="85">
        <f t="shared" si="458"/>
        <v>0</v>
      </c>
      <c r="AG189" s="85">
        <f t="shared" si="458"/>
        <v>0</v>
      </c>
      <c r="AH189" s="85">
        <f t="shared" si="458"/>
        <v>0</v>
      </c>
      <c r="AI189" s="85">
        <f t="shared" si="458"/>
        <v>0</v>
      </c>
      <c r="AJ189" s="85">
        <f t="shared" si="458"/>
        <v>0</v>
      </c>
      <c r="AK189" s="5"/>
      <c r="AL189" s="81">
        <f>SUM(AD189:AK189)</f>
        <v>0</v>
      </c>
      <c r="AM189" s="46"/>
      <c r="AN189" s="294">
        <f>IF(AL$67&gt;0,AL189/(AL$66+AL$67),"n/a")</f>
        <v>0</v>
      </c>
      <c r="BB189" s="47" t="s">
        <v>54</v>
      </c>
      <c r="BC189" s="5"/>
      <c r="BD189" s="85">
        <f t="shared" ref="BD189:BJ189" si="459">IF(BD85&gt;0,BD85,BD66*BD75)+IF(BD86&gt;0,BD86,BD67*BD76)</f>
        <v>0</v>
      </c>
      <c r="BE189" s="85">
        <f t="shared" si="459"/>
        <v>0</v>
      </c>
      <c r="BF189" s="85">
        <f t="shared" si="459"/>
        <v>0</v>
      </c>
      <c r="BG189" s="85">
        <f t="shared" si="459"/>
        <v>0</v>
      </c>
      <c r="BH189" s="85">
        <f t="shared" si="459"/>
        <v>0</v>
      </c>
      <c r="BI189" s="85">
        <f t="shared" si="459"/>
        <v>0</v>
      </c>
      <c r="BJ189" s="85">
        <f t="shared" si="459"/>
        <v>0</v>
      </c>
      <c r="BK189" s="5"/>
      <c r="BL189" s="81">
        <f>SUM(BD189:BK189)</f>
        <v>0</v>
      </c>
      <c r="BM189" s="46"/>
      <c r="BN189" s="294" t="str">
        <f>IF(BL$67&gt;0,BL189/(BL$66+BL$67),"n/a")</f>
        <v>n/a</v>
      </c>
      <c r="CB189" s="47" t="s">
        <v>54</v>
      </c>
      <c r="CC189" s="5"/>
      <c r="CD189" s="85">
        <f t="shared" ref="CD189:CJ189" si="460">IF(CD85&gt;0,CD85,CD66*CD75)+IF(CD86&gt;0,CD86,CD67*CD76)</f>
        <v>0</v>
      </c>
      <c r="CE189" s="85">
        <f t="shared" si="460"/>
        <v>0</v>
      </c>
      <c r="CF189" s="85">
        <f t="shared" si="460"/>
        <v>0</v>
      </c>
      <c r="CG189" s="85">
        <f t="shared" si="460"/>
        <v>0</v>
      </c>
      <c r="CH189" s="85">
        <f t="shared" si="460"/>
        <v>0</v>
      </c>
      <c r="CI189" s="85">
        <f t="shared" si="460"/>
        <v>0</v>
      </c>
      <c r="CJ189" s="85">
        <f t="shared" si="460"/>
        <v>0</v>
      </c>
      <c r="CK189" s="5"/>
      <c r="CL189" s="81">
        <f>SUM(CD189:CK189)</f>
        <v>0</v>
      </c>
      <c r="CM189" s="46"/>
      <c r="CN189" s="294" t="str">
        <f>IF(CL$67&gt;0,CL189/(CL$66+CL$67),"n/a")</f>
        <v>n/a</v>
      </c>
    </row>
    <row r="190" spans="2:92" x14ac:dyDescent="0.35">
      <c r="B190" s="82" t="s">
        <v>48</v>
      </c>
      <c r="C190" s="5"/>
      <c r="D190" s="39">
        <f t="shared" ref="D190:J190" si="461">SUM(D188:D189)</f>
        <v>0</v>
      </c>
      <c r="E190" s="39">
        <f t="shared" si="461"/>
        <v>0</v>
      </c>
      <c r="F190" s="39">
        <f t="shared" si="461"/>
        <v>0</v>
      </c>
      <c r="G190" s="39">
        <f t="shared" si="461"/>
        <v>0</v>
      </c>
      <c r="H190" s="39">
        <f t="shared" si="461"/>
        <v>0</v>
      </c>
      <c r="I190" s="39">
        <f t="shared" si="461"/>
        <v>0</v>
      </c>
      <c r="J190" s="39">
        <f t="shared" si="461"/>
        <v>0</v>
      </c>
      <c r="K190" s="5"/>
      <c r="L190" s="39">
        <f>SUM(L188:L189)</f>
        <v>0</v>
      </c>
      <c r="M190" s="46"/>
      <c r="N190" s="294"/>
      <c r="AB190" s="82" t="s">
        <v>48</v>
      </c>
      <c r="AC190" s="5"/>
      <c r="AD190" s="39">
        <f t="shared" ref="AD190:AJ190" si="462">SUM(AD188:AD189)</f>
        <v>0</v>
      </c>
      <c r="AE190" s="39">
        <f t="shared" si="462"/>
        <v>0</v>
      </c>
      <c r="AF190" s="39">
        <f t="shared" si="462"/>
        <v>0</v>
      </c>
      <c r="AG190" s="39">
        <f t="shared" si="462"/>
        <v>0</v>
      </c>
      <c r="AH190" s="39">
        <f t="shared" si="462"/>
        <v>0</v>
      </c>
      <c r="AI190" s="39">
        <f t="shared" si="462"/>
        <v>0</v>
      </c>
      <c r="AJ190" s="39">
        <f t="shared" si="462"/>
        <v>0</v>
      </c>
      <c r="AK190" s="5"/>
      <c r="AL190" s="39">
        <f>SUM(AL188:AL189)</f>
        <v>0</v>
      </c>
      <c r="AM190" s="46"/>
      <c r="AN190" s="294"/>
      <c r="BB190" s="82" t="s">
        <v>48</v>
      </c>
      <c r="BC190" s="5"/>
      <c r="BD190" s="39">
        <f t="shared" ref="BD190:BJ190" si="463">SUM(BD188:BD189)</f>
        <v>0</v>
      </c>
      <c r="BE190" s="39">
        <f t="shared" si="463"/>
        <v>0</v>
      </c>
      <c r="BF190" s="39">
        <f t="shared" si="463"/>
        <v>0</v>
      </c>
      <c r="BG190" s="39">
        <f t="shared" si="463"/>
        <v>0</v>
      </c>
      <c r="BH190" s="39">
        <f t="shared" si="463"/>
        <v>0</v>
      </c>
      <c r="BI190" s="39">
        <f t="shared" si="463"/>
        <v>0</v>
      </c>
      <c r="BJ190" s="39">
        <f t="shared" si="463"/>
        <v>0</v>
      </c>
      <c r="BK190" s="5"/>
      <c r="BL190" s="39">
        <f>SUM(BL188:BL189)</f>
        <v>0</v>
      </c>
      <c r="BM190" s="46"/>
      <c r="BN190" s="294"/>
      <c r="CB190" s="82" t="s">
        <v>48</v>
      </c>
      <c r="CC190" s="5"/>
      <c r="CD190" s="39">
        <f t="shared" ref="CD190:CJ190" si="464">SUM(CD188:CD189)</f>
        <v>0</v>
      </c>
      <c r="CE190" s="39">
        <f t="shared" si="464"/>
        <v>0</v>
      </c>
      <c r="CF190" s="39">
        <f t="shared" si="464"/>
        <v>0</v>
      </c>
      <c r="CG190" s="39">
        <f t="shared" si="464"/>
        <v>0</v>
      </c>
      <c r="CH190" s="39">
        <f t="shared" si="464"/>
        <v>0</v>
      </c>
      <c r="CI190" s="39">
        <f t="shared" si="464"/>
        <v>0</v>
      </c>
      <c r="CJ190" s="39">
        <f t="shared" si="464"/>
        <v>0</v>
      </c>
      <c r="CK190" s="5"/>
      <c r="CL190" s="39">
        <f>SUM(CL188:CL189)</f>
        <v>0</v>
      </c>
      <c r="CM190" s="46"/>
      <c r="CN190" s="294"/>
    </row>
    <row r="191" spans="2:92" x14ac:dyDescent="0.35">
      <c r="B191" s="47" t="str">
        <f>B180</f>
        <v>Food cost of sales</v>
      </c>
      <c r="C191" s="13"/>
      <c r="D191" s="38">
        <f>D188*C366</f>
        <v>0</v>
      </c>
      <c r="E191" s="38">
        <f>E188*C366</f>
        <v>0</v>
      </c>
      <c r="F191" s="38">
        <f>F188*C366</f>
        <v>0</v>
      </c>
      <c r="G191" s="38">
        <f>G188*C366</f>
        <v>0</v>
      </c>
      <c r="H191" s="38">
        <f>H188*C366</f>
        <v>0</v>
      </c>
      <c r="I191" s="38">
        <f>I188*C366</f>
        <v>0</v>
      </c>
      <c r="J191" s="38">
        <f>J188*C366</f>
        <v>0</v>
      </c>
      <c r="K191" s="5"/>
      <c r="L191" s="38">
        <f>SUM(D191:K191)</f>
        <v>0</v>
      </c>
      <c r="M191" s="48">
        <f>IFERROR((L191/L188),0)</f>
        <v>0</v>
      </c>
      <c r="N191" s="294" t="str">
        <f>IF(L$66&gt;0,L191/L$66,"n/a")</f>
        <v>n/a</v>
      </c>
      <c r="AB191" s="47" t="str">
        <f>AB180</f>
        <v>Food cost of sales</v>
      </c>
      <c r="AC191" s="13"/>
      <c r="AD191" s="38">
        <f>AD188*AC366</f>
        <v>0</v>
      </c>
      <c r="AE191" s="38">
        <f>AE188*AC366</f>
        <v>0</v>
      </c>
      <c r="AF191" s="38">
        <f>AF188*AC366</f>
        <v>0</v>
      </c>
      <c r="AG191" s="38">
        <f>AG188*AC366</f>
        <v>0</v>
      </c>
      <c r="AH191" s="38">
        <f>AH188*AC366</f>
        <v>0</v>
      </c>
      <c r="AI191" s="38">
        <f>AI188*AC366</f>
        <v>0</v>
      </c>
      <c r="AJ191" s="38">
        <f>AJ188*AC366</f>
        <v>0</v>
      </c>
      <c r="AK191" s="5"/>
      <c r="AL191" s="38">
        <f>SUM(AD191:AK191)</f>
        <v>0</v>
      </c>
      <c r="AM191" s="48">
        <f>IFERROR((AL191/AL188),0)</f>
        <v>0</v>
      </c>
      <c r="AN191" s="294">
        <f>IF(AL$66&gt;0,AL191/AL$66,"n/a")</f>
        <v>0</v>
      </c>
      <c r="BB191" s="47" t="str">
        <f>BB180</f>
        <v>Food cost of sales</v>
      </c>
      <c r="BC191" s="13"/>
      <c r="BD191" s="38">
        <f>BD188*BC366</f>
        <v>0</v>
      </c>
      <c r="BE191" s="38">
        <f>BE188*BC366</f>
        <v>0</v>
      </c>
      <c r="BF191" s="38">
        <f>BF188*BC366</f>
        <v>0</v>
      </c>
      <c r="BG191" s="38">
        <f>BG188*BC366</f>
        <v>0</v>
      </c>
      <c r="BH191" s="38">
        <f>BH188*BC366</f>
        <v>0</v>
      </c>
      <c r="BI191" s="38">
        <f>BI188*BC366</f>
        <v>0</v>
      </c>
      <c r="BJ191" s="38">
        <f>BJ188*BC366</f>
        <v>0</v>
      </c>
      <c r="BK191" s="5"/>
      <c r="BL191" s="38">
        <f>SUM(BD191:BK191)</f>
        <v>0</v>
      </c>
      <c r="BM191" s="48">
        <f>IFERROR((BL191/BL188),0)</f>
        <v>0</v>
      </c>
      <c r="BN191" s="294" t="str">
        <f>IF(BL$66&gt;0,BL191/BL$66,"n/a")</f>
        <v>n/a</v>
      </c>
      <c r="CB191" s="47" t="str">
        <f>CB180</f>
        <v>Food cost of sales</v>
      </c>
      <c r="CC191" s="13"/>
      <c r="CD191" s="38">
        <f>CD188*CC366</f>
        <v>0</v>
      </c>
      <c r="CE191" s="38">
        <f>CE188*CC366</f>
        <v>0</v>
      </c>
      <c r="CF191" s="38">
        <f>CF188*CC366</f>
        <v>0</v>
      </c>
      <c r="CG191" s="38">
        <f>CG188*CC366</f>
        <v>0</v>
      </c>
      <c r="CH191" s="38">
        <f>CH188*CC366</f>
        <v>0</v>
      </c>
      <c r="CI191" s="38">
        <f>CI188*CC366</f>
        <v>0</v>
      </c>
      <c r="CJ191" s="38">
        <f>CJ188*CC366</f>
        <v>0</v>
      </c>
      <c r="CK191" s="5"/>
      <c r="CL191" s="38">
        <f>SUM(CD191:CK191)</f>
        <v>0</v>
      </c>
      <c r="CM191" s="48">
        <f>IFERROR((CL191/CL188),0)</f>
        <v>0</v>
      </c>
      <c r="CN191" s="294" t="str">
        <f>IF(CL$66&gt;0,CL191/CL$66,"n/a")</f>
        <v>n/a</v>
      </c>
    </row>
    <row r="192" spans="2:92" x14ac:dyDescent="0.35">
      <c r="B192" s="47" t="s">
        <v>51</v>
      </c>
      <c r="C192" s="13"/>
      <c r="D192" s="81">
        <f>D189*C367</f>
        <v>0</v>
      </c>
      <c r="E192" s="81">
        <f>E189*C367</f>
        <v>0</v>
      </c>
      <c r="F192" s="81">
        <f>F189*C367</f>
        <v>0</v>
      </c>
      <c r="G192" s="81">
        <f>G189*C367</f>
        <v>0</v>
      </c>
      <c r="H192" s="81">
        <f>H189*C367</f>
        <v>0</v>
      </c>
      <c r="I192" s="81">
        <f>I189*C367</f>
        <v>0</v>
      </c>
      <c r="J192" s="81">
        <f>J189*C367</f>
        <v>0</v>
      </c>
      <c r="K192" s="5"/>
      <c r="L192" s="81">
        <f>SUM(D192:K192)</f>
        <v>0</v>
      </c>
      <c r="M192" s="48">
        <f>IFERROR((L192/L189),0)</f>
        <v>0</v>
      </c>
      <c r="N192" s="294" t="str">
        <f>IF(L$67&gt;0,L192/(L$66+L$67),"n/a")</f>
        <v>n/a</v>
      </c>
      <c r="AB192" s="47" t="s">
        <v>51</v>
      </c>
      <c r="AC192" s="13"/>
      <c r="AD192" s="81">
        <f>AD189*AC367</f>
        <v>0</v>
      </c>
      <c r="AE192" s="81">
        <f>AE189*AC367</f>
        <v>0</v>
      </c>
      <c r="AF192" s="81">
        <f>AF189*AC367</f>
        <v>0</v>
      </c>
      <c r="AG192" s="81">
        <f>AG189*AC367</f>
        <v>0</v>
      </c>
      <c r="AH192" s="81">
        <f>AH189*AC367</f>
        <v>0</v>
      </c>
      <c r="AI192" s="81">
        <f>AI189*AC367</f>
        <v>0</v>
      </c>
      <c r="AJ192" s="81">
        <f>AJ189*AC367</f>
        <v>0</v>
      </c>
      <c r="AK192" s="5"/>
      <c r="AL192" s="81">
        <f>SUM(AD192:AK192)</f>
        <v>0</v>
      </c>
      <c r="AM192" s="48">
        <f>IFERROR((AL192/AL189),0)</f>
        <v>0</v>
      </c>
      <c r="AN192" s="294">
        <f>IF(AL$67&gt;0,AL192/(AL$66+AL$67),"n/a")</f>
        <v>0</v>
      </c>
      <c r="BB192" s="47" t="s">
        <v>51</v>
      </c>
      <c r="BC192" s="13"/>
      <c r="BD192" s="81">
        <f>BD189*BC367</f>
        <v>0</v>
      </c>
      <c r="BE192" s="81">
        <f>BE189*BC367</f>
        <v>0</v>
      </c>
      <c r="BF192" s="81">
        <f>BF189*BC367</f>
        <v>0</v>
      </c>
      <c r="BG192" s="81">
        <f>BG189*BC367</f>
        <v>0</v>
      </c>
      <c r="BH192" s="81">
        <f>BH189*BC367</f>
        <v>0</v>
      </c>
      <c r="BI192" s="81">
        <f>BI189*BC367</f>
        <v>0</v>
      </c>
      <c r="BJ192" s="81">
        <f>BJ189*BC367</f>
        <v>0</v>
      </c>
      <c r="BK192" s="5"/>
      <c r="BL192" s="81">
        <f>SUM(BD192:BK192)</f>
        <v>0</v>
      </c>
      <c r="BM192" s="48">
        <f>IFERROR((BL192/BL189),0)</f>
        <v>0</v>
      </c>
      <c r="BN192" s="294" t="str">
        <f>IF(BL$67&gt;0,BL192/(BL$66+BL$67),"n/a")</f>
        <v>n/a</v>
      </c>
      <c r="CB192" s="47" t="s">
        <v>51</v>
      </c>
      <c r="CC192" s="13"/>
      <c r="CD192" s="81">
        <f>CD189*CC367</f>
        <v>0</v>
      </c>
      <c r="CE192" s="81">
        <f>CE189*CC367</f>
        <v>0</v>
      </c>
      <c r="CF192" s="81">
        <f>CF189*CC367</f>
        <v>0</v>
      </c>
      <c r="CG192" s="81">
        <f>CG189*CC367</f>
        <v>0</v>
      </c>
      <c r="CH192" s="81">
        <f>CH189*CC367</f>
        <v>0</v>
      </c>
      <c r="CI192" s="81">
        <f>CI189*CC367</f>
        <v>0</v>
      </c>
      <c r="CJ192" s="81">
        <f>CJ189*CC367</f>
        <v>0</v>
      </c>
      <c r="CK192" s="5"/>
      <c r="CL192" s="81">
        <f>SUM(CD192:CK192)</f>
        <v>0</v>
      </c>
      <c r="CM192" s="48">
        <f>IFERROR((CL192/CL189),0)</f>
        <v>0</v>
      </c>
      <c r="CN192" s="294" t="str">
        <f>IF(CL$67&gt;0,CL192/(CL$66+CL$67),"n/a")</f>
        <v>n/a</v>
      </c>
    </row>
    <row r="193" spans="2:94" x14ac:dyDescent="0.35">
      <c r="B193" s="82" t="s">
        <v>55</v>
      </c>
      <c r="C193" s="5"/>
      <c r="D193" s="39">
        <f>D190-SUM(D191:D192)</f>
        <v>0</v>
      </c>
      <c r="E193" s="39">
        <f t="shared" ref="E193:J193" si="465">E190-SUM(E191:E192)</f>
        <v>0</v>
      </c>
      <c r="F193" s="39">
        <f t="shared" si="465"/>
        <v>0</v>
      </c>
      <c r="G193" s="39">
        <f t="shared" si="465"/>
        <v>0</v>
      </c>
      <c r="H193" s="39">
        <f t="shared" si="465"/>
        <v>0</v>
      </c>
      <c r="I193" s="39">
        <f t="shared" si="465"/>
        <v>0</v>
      </c>
      <c r="J193" s="39">
        <f t="shared" si="465"/>
        <v>0</v>
      </c>
      <c r="K193" s="5"/>
      <c r="L193" s="39">
        <f>L190-SUM(L191:L192)</f>
        <v>0</v>
      </c>
      <c r="M193" s="48">
        <f>IFERROR((L193/L190),0)</f>
        <v>0</v>
      </c>
      <c r="N193" s="296"/>
      <c r="AB193" s="82" t="s">
        <v>55</v>
      </c>
      <c r="AC193" s="5"/>
      <c r="AD193" s="39">
        <f>AD190-SUM(AD191:AD192)</f>
        <v>0</v>
      </c>
      <c r="AE193" s="39">
        <f t="shared" ref="AE193:AJ193" si="466">AE190-SUM(AE191:AE192)</f>
        <v>0</v>
      </c>
      <c r="AF193" s="39">
        <f t="shared" si="466"/>
        <v>0</v>
      </c>
      <c r="AG193" s="39">
        <f t="shared" si="466"/>
        <v>0</v>
      </c>
      <c r="AH193" s="39">
        <f t="shared" si="466"/>
        <v>0</v>
      </c>
      <c r="AI193" s="39">
        <f t="shared" si="466"/>
        <v>0</v>
      </c>
      <c r="AJ193" s="39">
        <f t="shared" si="466"/>
        <v>0</v>
      </c>
      <c r="AK193" s="5"/>
      <c r="AL193" s="39">
        <f>AL190-SUM(AL191:AL192)</f>
        <v>0</v>
      </c>
      <c r="AM193" s="48">
        <f>IFERROR((AL193/AL190),0)</f>
        <v>0</v>
      </c>
      <c r="AN193" s="296"/>
      <c r="BB193" s="82" t="s">
        <v>55</v>
      </c>
      <c r="BC193" s="5"/>
      <c r="BD193" s="39">
        <f>BD190-SUM(BD191:BD192)</f>
        <v>0</v>
      </c>
      <c r="BE193" s="39">
        <f t="shared" ref="BE193:BJ193" si="467">BE190-SUM(BE191:BE192)</f>
        <v>0</v>
      </c>
      <c r="BF193" s="39">
        <f t="shared" si="467"/>
        <v>0</v>
      </c>
      <c r="BG193" s="39">
        <f t="shared" si="467"/>
        <v>0</v>
      </c>
      <c r="BH193" s="39">
        <f t="shared" si="467"/>
        <v>0</v>
      </c>
      <c r="BI193" s="39">
        <f t="shared" si="467"/>
        <v>0</v>
      </c>
      <c r="BJ193" s="39">
        <f t="shared" si="467"/>
        <v>0</v>
      </c>
      <c r="BK193" s="5"/>
      <c r="BL193" s="39">
        <f>BL190-SUM(BL191:BL192)</f>
        <v>0</v>
      </c>
      <c r="BM193" s="48">
        <f>IFERROR((BL193/BL190),0)</f>
        <v>0</v>
      </c>
      <c r="BN193" s="296"/>
      <c r="CB193" s="82" t="s">
        <v>55</v>
      </c>
      <c r="CC193" s="5"/>
      <c r="CD193" s="39">
        <f>CD190-SUM(CD191:CD192)</f>
        <v>0</v>
      </c>
      <c r="CE193" s="39">
        <f t="shared" ref="CE193:CJ193" si="468">CE190-SUM(CE191:CE192)</f>
        <v>0</v>
      </c>
      <c r="CF193" s="39">
        <f t="shared" si="468"/>
        <v>0</v>
      </c>
      <c r="CG193" s="39">
        <f t="shared" si="468"/>
        <v>0</v>
      </c>
      <c r="CH193" s="39">
        <f t="shared" si="468"/>
        <v>0</v>
      </c>
      <c r="CI193" s="39">
        <f t="shared" si="468"/>
        <v>0</v>
      </c>
      <c r="CJ193" s="39">
        <f t="shared" si="468"/>
        <v>0</v>
      </c>
      <c r="CK193" s="5"/>
      <c r="CL193" s="39">
        <f>CL190-SUM(CL191:CL192)</f>
        <v>0</v>
      </c>
      <c r="CM193" s="48">
        <f>IFERROR((CL193/CL190),0)</f>
        <v>0</v>
      </c>
      <c r="CN193" s="296"/>
    </row>
    <row r="194" spans="2:94" x14ac:dyDescent="0.35">
      <c r="B194" s="47" t="str">
        <f>B183</f>
        <v>Payroll costs</v>
      </c>
      <c r="C194" s="5"/>
      <c r="D194" s="32">
        <f>IFERROR(IF(D330&gt;0,D330,((D$90/D$97)*D190)),0)</f>
        <v>0</v>
      </c>
      <c r="E194" s="32">
        <f t="shared" ref="E194:J194" si="469">IFERROR(IF(E330&gt;0,E330,((E$90/E$97)*E190)),0)</f>
        <v>0</v>
      </c>
      <c r="F194" s="32">
        <f t="shared" si="469"/>
        <v>0</v>
      </c>
      <c r="G194" s="32">
        <f t="shared" si="469"/>
        <v>0</v>
      </c>
      <c r="H194" s="32">
        <f t="shared" si="469"/>
        <v>0</v>
      </c>
      <c r="I194" s="32">
        <f t="shared" si="469"/>
        <v>0</v>
      </c>
      <c r="J194" s="32">
        <f t="shared" si="469"/>
        <v>0</v>
      </c>
      <c r="K194" s="5"/>
      <c r="L194" s="38">
        <f>SUM(D194:K194)</f>
        <v>0</v>
      </c>
      <c r="M194" s="48">
        <f>IFERROR((L194/L190),0)</f>
        <v>0</v>
      </c>
      <c r="N194" s="294" t="str">
        <f t="shared" ref="N194:N196" si="470">IF(L$67&gt;0,L194/(L$66+L$67),"n/a")</f>
        <v>n/a</v>
      </c>
      <c r="AB194" s="47" t="str">
        <f>AB183</f>
        <v>Payroll costs</v>
      </c>
      <c r="AC194" s="5"/>
      <c r="AD194" s="32">
        <f>IFERROR(IF(AD330&gt;0,AD330,((AD$90/AD$97)*AD190)),0)</f>
        <v>0</v>
      </c>
      <c r="AE194" s="32">
        <f t="shared" ref="AE194:AJ194" si="471">IFERROR(IF(AE330&gt;0,AE330,((AE$90/AE$97)*AE190)),0)</f>
        <v>0</v>
      </c>
      <c r="AF194" s="32">
        <f t="shared" si="471"/>
        <v>0</v>
      </c>
      <c r="AG194" s="32">
        <f t="shared" si="471"/>
        <v>0</v>
      </c>
      <c r="AH194" s="32">
        <f t="shared" si="471"/>
        <v>0</v>
      </c>
      <c r="AI194" s="32">
        <f t="shared" si="471"/>
        <v>0</v>
      </c>
      <c r="AJ194" s="32">
        <f t="shared" si="471"/>
        <v>0</v>
      </c>
      <c r="AK194" s="5"/>
      <c r="AL194" s="38">
        <f>SUM(AD194:AK194)</f>
        <v>0</v>
      </c>
      <c r="AM194" s="48">
        <f>IFERROR((AL194/AL190),0)</f>
        <v>0</v>
      </c>
      <c r="AN194" s="294">
        <f t="shared" ref="AN194:AN196" si="472">IF(AL$67&gt;0,AL194/(AL$66+AL$67),"n/a")</f>
        <v>0</v>
      </c>
      <c r="BB194" s="47" t="str">
        <f>BB183</f>
        <v>Payroll costs</v>
      </c>
      <c r="BC194" s="5"/>
      <c r="BD194" s="32">
        <f>IFERROR(IF(BD330&gt;0,BD330,((BD$90/BD$97)*BD190)),0)</f>
        <v>0</v>
      </c>
      <c r="BE194" s="32">
        <f t="shared" ref="BE194:BJ194" si="473">IFERROR(IF(BE330&gt;0,BE330,((BE$90/BE$97)*BE190)),0)</f>
        <v>0</v>
      </c>
      <c r="BF194" s="32">
        <f t="shared" si="473"/>
        <v>0</v>
      </c>
      <c r="BG194" s="32">
        <f t="shared" si="473"/>
        <v>0</v>
      </c>
      <c r="BH194" s="32">
        <f t="shared" si="473"/>
        <v>0</v>
      </c>
      <c r="BI194" s="32">
        <f t="shared" si="473"/>
        <v>0</v>
      </c>
      <c r="BJ194" s="32">
        <f t="shared" si="473"/>
        <v>0</v>
      </c>
      <c r="BK194" s="5"/>
      <c r="BL194" s="38">
        <f>SUM(BD194:BK194)</f>
        <v>0</v>
      </c>
      <c r="BM194" s="48">
        <f>IFERROR((BL194/BL190),0)</f>
        <v>0</v>
      </c>
      <c r="BN194" s="294" t="str">
        <f t="shared" ref="BN194:BN196" si="474">IF(BL$67&gt;0,BL194/(BL$66+BL$67),"n/a")</f>
        <v>n/a</v>
      </c>
      <c r="CB194" s="47" t="str">
        <f>CB183</f>
        <v>Payroll costs</v>
      </c>
      <c r="CC194" s="5"/>
      <c r="CD194" s="32">
        <f>IFERROR(IF(CD330&gt;0,CD330,((CD$90/CD$97)*CD190)),0)</f>
        <v>0</v>
      </c>
      <c r="CE194" s="32">
        <f t="shared" ref="CE194:CJ194" si="475">IFERROR(IF(CE330&gt;0,CE330,((CE$90/CE$97)*CE190)),0)</f>
        <v>0</v>
      </c>
      <c r="CF194" s="32">
        <f t="shared" si="475"/>
        <v>0</v>
      </c>
      <c r="CG194" s="32">
        <f t="shared" si="475"/>
        <v>0</v>
      </c>
      <c r="CH194" s="32">
        <f t="shared" si="475"/>
        <v>0</v>
      </c>
      <c r="CI194" s="32">
        <f t="shared" si="475"/>
        <v>0</v>
      </c>
      <c r="CJ194" s="32">
        <f t="shared" si="475"/>
        <v>0</v>
      </c>
      <c r="CK194" s="5"/>
      <c r="CL194" s="38">
        <f>SUM(CD194:CK194)</f>
        <v>0</v>
      </c>
      <c r="CM194" s="48">
        <f>IFERROR((CL194/CL190),0)</f>
        <v>0</v>
      </c>
      <c r="CN194" s="294" t="str">
        <f t="shared" ref="CN194:CN196" si="476">IF(CL$67&gt;0,CL194/(CL$66+CL$67),"n/a")</f>
        <v>n/a</v>
      </c>
    </row>
    <row r="195" spans="2:94" x14ac:dyDescent="0.35">
      <c r="B195" s="47" t="str">
        <f>B184</f>
        <v xml:space="preserve">Other costs of sales </v>
      </c>
      <c r="C195" s="5"/>
      <c r="D195" s="38">
        <f>D190*C373</f>
        <v>0</v>
      </c>
      <c r="E195" s="38">
        <f>E190*C373</f>
        <v>0</v>
      </c>
      <c r="F195" s="38">
        <f>F190*C373</f>
        <v>0</v>
      </c>
      <c r="G195" s="38">
        <f>G190*C373</f>
        <v>0</v>
      </c>
      <c r="H195" s="38">
        <f>H190*C373</f>
        <v>0</v>
      </c>
      <c r="I195" s="38">
        <f>I190*C373</f>
        <v>0</v>
      </c>
      <c r="J195" s="38">
        <f>J190*C373</f>
        <v>0</v>
      </c>
      <c r="K195" s="5"/>
      <c r="L195" s="38">
        <f t="shared" ref="L195" si="477">SUM(D195:K195)</f>
        <v>0</v>
      </c>
      <c r="M195" s="48">
        <f>IFERROR((L195/L190),0)</f>
        <v>0</v>
      </c>
      <c r="N195" s="294" t="str">
        <f t="shared" si="470"/>
        <v>n/a</v>
      </c>
      <c r="AB195" s="47" t="str">
        <f>AB184</f>
        <v xml:space="preserve">Other costs of sales </v>
      </c>
      <c r="AC195" s="5"/>
      <c r="AD195" s="38">
        <f>AD190*AC373</f>
        <v>0</v>
      </c>
      <c r="AE195" s="38">
        <f>AE190*AC373</f>
        <v>0</v>
      </c>
      <c r="AF195" s="38">
        <f>AF190*AC373</f>
        <v>0</v>
      </c>
      <c r="AG195" s="38">
        <f>AG190*AC373</f>
        <v>0</v>
      </c>
      <c r="AH195" s="38">
        <f>AH190*AC373</f>
        <v>0</v>
      </c>
      <c r="AI195" s="38">
        <f>AI190*AC373</f>
        <v>0</v>
      </c>
      <c r="AJ195" s="38">
        <f>AJ190*AC373</f>
        <v>0</v>
      </c>
      <c r="AK195" s="5"/>
      <c r="AL195" s="38">
        <f t="shared" ref="AL195" si="478">SUM(AD195:AK195)</f>
        <v>0</v>
      </c>
      <c r="AM195" s="48">
        <f>IFERROR((AL195/AL190),0)</f>
        <v>0</v>
      </c>
      <c r="AN195" s="294">
        <f t="shared" si="472"/>
        <v>0</v>
      </c>
      <c r="BB195" s="47" t="str">
        <f>BB184</f>
        <v xml:space="preserve">Other costs of sales </v>
      </c>
      <c r="BC195" s="5"/>
      <c r="BD195" s="38">
        <f>BD190*BC373</f>
        <v>0</v>
      </c>
      <c r="BE195" s="38">
        <f>BE190*BC373</f>
        <v>0</v>
      </c>
      <c r="BF195" s="38">
        <f>BF190*BC373</f>
        <v>0</v>
      </c>
      <c r="BG195" s="38">
        <f>BG190*BC373</f>
        <v>0</v>
      </c>
      <c r="BH195" s="38">
        <f>BH190*BC373</f>
        <v>0</v>
      </c>
      <c r="BI195" s="38">
        <f>BI190*BC373</f>
        <v>0</v>
      </c>
      <c r="BJ195" s="38">
        <f>BJ190*BC373</f>
        <v>0</v>
      </c>
      <c r="BK195" s="5"/>
      <c r="BL195" s="38">
        <f t="shared" ref="BL195" si="479">SUM(BD195:BK195)</f>
        <v>0</v>
      </c>
      <c r="BM195" s="48">
        <f>IFERROR((BL195/BL190),0)</f>
        <v>0</v>
      </c>
      <c r="BN195" s="294" t="str">
        <f t="shared" si="474"/>
        <v>n/a</v>
      </c>
      <c r="CB195" s="47" t="str">
        <f>CB184</f>
        <v xml:space="preserve">Other costs of sales </v>
      </c>
      <c r="CC195" s="5"/>
      <c r="CD195" s="38">
        <f>CD190*CC373</f>
        <v>0</v>
      </c>
      <c r="CE195" s="38">
        <f>CE190*CC373</f>
        <v>0</v>
      </c>
      <c r="CF195" s="38">
        <f>CF190*CC373</f>
        <v>0</v>
      </c>
      <c r="CG195" s="38">
        <f>CG190*CC373</f>
        <v>0</v>
      </c>
      <c r="CH195" s="38">
        <f>CH190*CC373</f>
        <v>0</v>
      </c>
      <c r="CI195" s="38">
        <f>CI190*CC373</f>
        <v>0</v>
      </c>
      <c r="CJ195" s="38">
        <f>CJ190*CC373</f>
        <v>0</v>
      </c>
      <c r="CK195" s="5"/>
      <c r="CL195" s="38">
        <f t="shared" ref="CL195" si="480">SUM(CD195:CK195)</f>
        <v>0</v>
      </c>
      <c r="CM195" s="48">
        <f>IFERROR((CL195/CL190),0)</f>
        <v>0</v>
      </c>
      <c r="CN195" s="294" t="str">
        <f t="shared" si="476"/>
        <v>n/a</v>
      </c>
    </row>
    <row r="196" spans="2:94" x14ac:dyDescent="0.35">
      <c r="B196" s="82" t="str">
        <f>B185</f>
        <v>Contribution to unapportioned weekly operating expenses (cell C392)</v>
      </c>
      <c r="C196" s="5"/>
      <c r="D196" s="84">
        <f>D193-D194-D195</f>
        <v>0</v>
      </c>
      <c r="E196" s="84">
        <f t="shared" ref="E196:J196" si="481">E193-E194-E195</f>
        <v>0</v>
      </c>
      <c r="F196" s="84">
        <f t="shared" si="481"/>
        <v>0</v>
      </c>
      <c r="G196" s="84">
        <f t="shared" si="481"/>
        <v>0</v>
      </c>
      <c r="H196" s="84">
        <f t="shared" si="481"/>
        <v>0</v>
      </c>
      <c r="I196" s="84">
        <f t="shared" si="481"/>
        <v>0</v>
      </c>
      <c r="J196" s="84">
        <f t="shared" si="481"/>
        <v>0</v>
      </c>
      <c r="K196" s="5"/>
      <c r="L196" s="84">
        <f>L193-L194-L195</f>
        <v>0</v>
      </c>
      <c r="M196" s="48">
        <f>IFERROR((L196/L190),0)</f>
        <v>0</v>
      </c>
      <c r="N196" s="294" t="str">
        <f t="shared" si="470"/>
        <v>n/a</v>
      </c>
      <c r="AB196" s="82" t="str">
        <f>AB185</f>
        <v>Contribution to unapportioned weekly operating expenses (cell AC392)</v>
      </c>
      <c r="AC196" s="5"/>
      <c r="AD196" s="84">
        <f>AD193-AD194-AD195</f>
        <v>0</v>
      </c>
      <c r="AE196" s="84">
        <f t="shared" ref="AE196:AJ196" si="482">AE193-AE194-AE195</f>
        <v>0</v>
      </c>
      <c r="AF196" s="84">
        <f t="shared" si="482"/>
        <v>0</v>
      </c>
      <c r="AG196" s="84">
        <f t="shared" si="482"/>
        <v>0</v>
      </c>
      <c r="AH196" s="84">
        <f t="shared" si="482"/>
        <v>0</v>
      </c>
      <c r="AI196" s="84">
        <f t="shared" si="482"/>
        <v>0</v>
      </c>
      <c r="AJ196" s="84">
        <f t="shared" si="482"/>
        <v>0</v>
      </c>
      <c r="AK196" s="5"/>
      <c r="AL196" s="84">
        <f>AL193-AL194-AL195</f>
        <v>0</v>
      </c>
      <c r="AM196" s="48">
        <f>IFERROR((AL196/AL190),0)</f>
        <v>0</v>
      </c>
      <c r="AN196" s="294">
        <f t="shared" si="472"/>
        <v>0</v>
      </c>
      <c r="BB196" s="82" t="str">
        <f>BB185</f>
        <v>Contribution to unapportioned weekly operating expenses (cell BC392)</v>
      </c>
      <c r="BC196" s="5"/>
      <c r="BD196" s="84">
        <f>BD193-BD194-BD195</f>
        <v>0</v>
      </c>
      <c r="BE196" s="84">
        <f t="shared" ref="BE196:BJ196" si="483">BE193-BE194-BE195</f>
        <v>0</v>
      </c>
      <c r="BF196" s="84">
        <f t="shared" si="483"/>
        <v>0</v>
      </c>
      <c r="BG196" s="84">
        <f t="shared" si="483"/>
        <v>0</v>
      </c>
      <c r="BH196" s="84">
        <f t="shared" si="483"/>
        <v>0</v>
      </c>
      <c r="BI196" s="84">
        <f t="shared" si="483"/>
        <v>0</v>
      </c>
      <c r="BJ196" s="84">
        <f t="shared" si="483"/>
        <v>0</v>
      </c>
      <c r="BK196" s="5"/>
      <c r="BL196" s="84">
        <f>BL193-BL194-BL195</f>
        <v>0</v>
      </c>
      <c r="BM196" s="48">
        <f>IFERROR((BL196/BL190),0)</f>
        <v>0</v>
      </c>
      <c r="BN196" s="294" t="str">
        <f t="shared" si="474"/>
        <v>n/a</v>
      </c>
      <c r="CB196" s="82" t="str">
        <f>CB185</f>
        <v>Contribution to unapportioned weekly operating expenses (cell CC392)</v>
      </c>
      <c r="CC196" s="5"/>
      <c r="CD196" s="84">
        <f>CD193-CD194-CD195</f>
        <v>0</v>
      </c>
      <c r="CE196" s="84">
        <f t="shared" ref="CE196:CJ196" si="484">CE193-CE194-CE195</f>
        <v>0</v>
      </c>
      <c r="CF196" s="84">
        <f t="shared" si="484"/>
        <v>0</v>
      </c>
      <c r="CG196" s="84">
        <f t="shared" si="484"/>
        <v>0</v>
      </c>
      <c r="CH196" s="84">
        <f t="shared" si="484"/>
        <v>0</v>
      </c>
      <c r="CI196" s="84">
        <f t="shared" si="484"/>
        <v>0</v>
      </c>
      <c r="CJ196" s="84">
        <f t="shared" si="484"/>
        <v>0</v>
      </c>
      <c r="CK196" s="5"/>
      <c r="CL196" s="84">
        <f>CL193-CL194-CL195</f>
        <v>0</v>
      </c>
      <c r="CM196" s="48">
        <f>IFERROR((CL196/CL190),0)</f>
        <v>0</v>
      </c>
      <c r="CN196" s="294" t="str">
        <f t="shared" si="476"/>
        <v>n/a</v>
      </c>
    </row>
    <row r="197" spans="2:94" x14ac:dyDescent="0.35">
      <c r="B197" s="47"/>
      <c r="C197" s="5"/>
      <c r="D197" s="38"/>
      <c r="E197" s="38"/>
      <c r="F197" s="38"/>
      <c r="G197" s="38"/>
      <c r="H197" s="38"/>
      <c r="I197" s="38"/>
      <c r="J197" s="38"/>
      <c r="K197" s="5"/>
      <c r="L197" s="5"/>
      <c r="M197" s="46"/>
      <c r="N197" s="121"/>
      <c r="AB197" s="47"/>
      <c r="AC197" s="5"/>
      <c r="AD197" s="38"/>
      <c r="AE197" s="38"/>
      <c r="AF197" s="38"/>
      <c r="AG197" s="38"/>
      <c r="AH197" s="38"/>
      <c r="AI197" s="38"/>
      <c r="AJ197" s="38"/>
      <c r="AK197" s="5"/>
      <c r="AL197" s="5"/>
      <c r="AM197" s="46"/>
      <c r="AN197" s="121"/>
      <c r="BB197" s="47"/>
      <c r="BC197" s="5"/>
      <c r="BD197" s="38"/>
      <c r="BE197" s="38"/>
      <c r="BF197" s="38"/>
      <c r="BG197" s="38"/>
      <c r="BH197" s="38"/>
      <c r="BI197" s="38"/>
      <c r="BJ197" s="38"/>
      <c r="BK197" s="5"/>
      <c r="BL197" s="5"/>
      <c r="BM197" s="46"/>
      <c r="BN197" s="121"/>
      <c r="CB197" s="47"/>
      <c r="CC197" s="5"/>
      <c r="CD197" s="38"/>
      <c r="CE197" s="38"/>
      <c r="CF197" s="38"/>
      <c r="CG197" s="38"/>
      <c r="CH197" s="38"/>
      <c r="CI197" s="38"/>
      <c r="CJ197" s="38"/>
      <c r="CK197" s="5"/>
      <c r="CL197" s="5"/>
      <c r="CM197" s="46"/>
      <c r="CN197" s="121"/>
    </row>
    <row r="198" spans="2:94" x14ac:dyDescent="0.35">
      <c r="B198" s="229" t="str">
        <f>B165</f>
        <v xml:space="preserve">Other </v>
      </c>
      <c r="C198" s="5"/>
      <c r="D198" s="92" t="s">
        <v>18</v>
      </c>
      <c r="E198" s="92" t="s">
        <v>19</v>
      </c>
      <c r="F198" s="92" t="s">
        <v>20</v>
      </c>
      <c r="G198" s="92" t="s">
        <v>21</v>
      </c>
      <c r="H198" s="92" t="s">
        <v>22</v>
      </c>
      <c r="I198" s="92" t="s">
        <v>23</v>
      </c>
      <c r="J198" s="92" t="s">
        <v>24</v>
      </c>
      <c r="K198" s="5"/>
      <c r="L198" s="96" t="s">
        <v>1</v>
      </c>
      <c r="M198" s="46"/>
      <c r="N198" s="66" t="s">
        <v>47</v>
      </c>
      <c r="AB198" s="229" t="str">
        <f>AB165</f>
        <v xml:space="preserve">Other </v>
      </c>
      <c r="AC198" s="5"/>
      <c r="AD198" s="92" t="s">
        <v>18</v>
      </c>
      <c r="AE198" s="92" t="s">
        <v>19</v>
      </c>
      <c r="AF198" s="92" t="s">
        <v>20</v>
      </c>
      <c r="AG198" s="92" t="s">
        <v>21</v>
      </c>
      <c r="AH198" s="92" t="s">
        <v>22</v>
      </c>
      <c r="AI198" s="92" t="s">
        <v>23</v>
      </c>
      <c r="AJ198" s="92" t="s">
        <v>24</v>
      </c>
      <c r="AK198" s="5"/>
      <c r="AL198" s="96" t="s">
        <v>1</v>
      </c>
      <c r="AM198" s="46"/>
      <c r="AN198" s="66" t="s">
        <v>47</v>
      </c>
      <c r="BB198" s="229" t="str">
        <f>BB165</f>
        <v xml:space="preserve">Other </v>
      </c>
      <c r="BC198" s="5"/>
      <c r="BD198" s="92" t="s">
        <v>18</v>
      </c>
      <c r="BE198" s="92" t="s">
        <v>19</v>
      </c>
      <c r="BF198" s="92" t="s">
        <v>20</v>
      </c>
      <c r="BG198" s="92" t="s">
        <v>21</v>
      </c>
      <c r="BH198" s="92" t="s">
        <v>22</v>
      </c>
      <c r="BI198" s="92" t="s">
        <v>23</v>
      </c>
      <c r="BJ198" s="92" t="s">
        <v>24</v>
      </c>
      <c r="BK198" s="5"/>
      <c r="BL198" s="96" t="s">
        <v>1</v>
      </c>
      <c r="BM198" s="46"/>
      <c r="BN198" s="66" t="s">
        <v>47</v>
      </c>
      <c r="CB198" s="229" t="str">
        <f>CB165</f>
        <v xml:space="preserve">Other </v>
      </c>
      <c r="CC198" s="5"/>
      <c r="CD198" s="92" t="s">
        <v>18</v>
      </c>
      <c r="CE198" s="92" t="s">
        <v>19</v>
      </c>
      <c r="CF198" s="92" t="s">
        <v>20</v>
      </c>
      <c r="CG198" s="92" t="s">
        <v>21</v>
      </c>
      <c r="CH198" s="92" t="s">
        <v>22</v>
      </c>
      <c r="CI198" s="92" t="s">
        <v>23</v>
      </c>
      <c r="CJ198" s="92" t="s">
        <v>24</v>
      </c>
      <c r="CK198" s="5"/>
      <c r="CL198" s="96" t="s">
        <v>1</v>
      </c>
      <c r="CM198" s="46"/>
      <c r="CN198" s="66" t="s">
        <v>47</v>
      </c>
    </row>
    <row r="199" spans="2:94" x14ac:dyDescent="0.35">
      <c r="B199" s="47" t="s">
        <v>43</v>
      </c>
      <c r="C199" s="5"/>
      <c r="D199" s="38">
        <f t="shared" ref="D199:J199" si="485">IF(D87&gt;0,D87,D68*D77)</f>
        <v>0</v>
      </c>
      <c r="E199" s="38">
        <f t="shared" si="485"/>
        <v>0</v>
      </c>
      <c r="F199" s="38">
        <f t="shared" si="485"/>
        <v>0</v>
      </c>
      <c r="G199" s="38">
        <f t="shared" si="485"/>
        <v>0</v>
      </c>
      <c r="H199" s="38">
        <f t="shared" si="485"/>
        <v>0</v>
      </c>
      <c r="I199" s="38">
        <f t="shared" si="485"/>
        <v>0</v>
      </c>
      <c r="J199" s="38">
        <f t="shared" si="485"/>
        <v>0</v>
      </c>
      <c r="K199" s="5"/>
      <c r="L199" s="38">
        <f>SUM(D199:K199)</f>
        <v>0</v>
      </c>
      <c r="M199" s="48"/>
      <c r="N199" s="294" t="str">
        <f>IF(L$68&gt;0,L199/L$68,"n/a")</f>
        <v>n/a</v>
      </c>
      <c r="AB199" s="47" t="s">
        <v>43</v>
      </c>
      <c r="AC199" s="5"/>
      <c r="AD199" s="38">
        <f t="shared" ref="AD199:AJ199" si="486">IF(AD87&gt;0,AD87,AD68*AD77)</f>
        <v>0</v>
      </c>
      <c r="AE199" s="38">
        <f t="shared" si="486"/>
        <v>0</v>
      </c>
      <c r="AF199" s="38">
        <f t="shared" si="486"/>
        <v>0</v>
      </c>
      <c r="AG199" s="38">
        <f t="shared" si="486"/>
        <v>0</v>
      </c>
      <c r="AH199" s="38">
        <f t="shared" si="486"/>
        <v>0</v>
      </c>
      <c r="AI199" s="38">
        <f t="shared" si="486"/>
        <v>0</v>
      </c>
      <c r="AJ199" s="38">
        <f t="shared" si="486"/>
        <v>0</v>
      </c>
      <c r="AK199" s="5"/>
      <c r="AL199" s="38">
        <f>SUM(AD199:AK199)</f>
        <v>0</v>
      </c>
      <c r="AM199" s="48"/>
      <c r="AN199" s="294" t="str">
        <f>IF(AL$68&gt;0,AL199/AL$68,"n/a")</f>
        <v>n/a</v>
      </c>
      <c r="BB199" s="47" t="s">
        <v>43</v>
      </c>
      <c r="BC199" s="5"/>
      <c r="BD199" s="38">
        <f t="shared" ref="BD199:BJ199" si="487">IF(BD87&gt;0,BD87,BD68*BD77)</f>
        <v>0</v>
      </c>
      <c r="BE199" s="38">
        <f t="shared" si="487"/>
        <v>0</v>
      </c>
      <c r="BF199" s="38">
        <f t="shared" si="487"/>
        <v>0</v>
      </c>
      <c r="BG199" s="38">
        <f t="shared" si="487"/>
        <v>0</v>
      </c>
      <c r="BH199" s="38">
        <f t="shared" si="487"/>
        <v>0</v>
      </c>
      <c r="BI199" s="38">
        <f t="shared" si="487"/>
        <v>0</v>
      </c>
      <c r="BJ199" s="38">
        <f t="shared" si="487"/>
        <v>0</v>
      </c>
      <c r="BK199" s="5"/>
      <c r="BL199" s="38">
        <f>SUM(BD199:BK199)</f>
        <v>0</v>
      </c>
      <c r="BM199" s="48"/>
      <c r="BN199" s="294" t="str">
        <f>IF(BL$68&gt;0,BL199/BL$68,"n/a")</f>
        <v>n/a</v>
      </c>
      <c r="CB199" s="47" t="s">
        <v>43</v>
      </c>
      <c r="CC199" s="5"/>
      <c r="CD199" s="38">
        <f t="shared" ref="CD199:CJ199" si="488">IF(CD87&gt;0,CD87,CD68*CD77)</f>
        <v>0</v>
      </c>
      <c r="CE199" s="38">
        <f t="shared" si="488"/>
        <v>0</v>
      </c>
      <c r="CF199" s="38">
        <f t="shared" si="488"/>
        <v>0</v>
      </c>
      <c r="CG199" s="38">
        <f t="shared" si="488"/>
        <v>0</v>
      </c>
      <c r="CH199" s="38">
        <f t="shared" si="488"/>
        <v>0</v>
      </c>
      <c r="CI199" s="38">
        <f t="shared" si="488"/>
        <v>0</v>
      </c>
      <c r="CJ199" s="38">
        <f t="shared" si="488"/>
        <v>0</v>
      </c>
      <c r="CK199" s="5"/>
      <c r="CL199" s="38">
        <f>SUM(CD199:CK199)</f>
        <v>0</v>
      </c>
      <c r="CM199" s="48"/>
      <c r="CN199" s="294" t="str">
        <f>IF(CL$68&gt;0,CL199/CL$68,"n/a")</f>
        <v>n/a</v>
      </c>
    </row>
    <row r="200" spans="2:94" x14ac:dyDescent="0.35">
      <c r="B200" s="47" t="s">
        <v>266</v>
      </c>
      <c r="C200" s="13"/>
      <c r="D200" s="81">
        <f>D199*C368</f>
        <v>0</v>
      </c>
      <c r="E200" s="81">
        <f>E199*C368</f>
        <v>0</v>
      </c>
      <c r="F200" s="81">
        <f>F199*C368</f>
        <v>0</v>
      </c>
      <c r="G200" s="81">
        <f>G199*C368</f>
        <v>0</v>
      </c>
      <c r="H200" s="81">
        <f>H199*C368</f>
        <v>0</v>
      </c>
      <c r="I200" s="81">
        <f>I199*C368</f>
        <v>0</v>
      </c>
      <c r="J200" s="81">
        <f>J199*C368</f>
        <v>0</v>
      </c>
      <c r="K200" s="5"/>
      <c r="L200" s="85">
        <f t="shared" ref="L200" si="489">SUM(D200:K200)</f>
        <v>0</v>
      </c>
      <c r="M200" s="48">
        <f>IFERROR((L200/#REF!),0)</f>
        <v>0</v>
      </c>
      <c r="N200" s="294" t="str">
        <f t="shared" ref="N200:N204" si="490">IF(L$68&gt;0,L200/L$68,"n/a")</f>
        <v>n/a</v>
      </c>
      <c r="AB200" s="47" t="s">
        <v>266</v>
      </c>
      <c r="AC200" s="13"/>
      <c r="AD200" s="81">
        <f>AD199*AC368</f>
        <v>0</v>
      </c>
      <c r="AE200" s="81">
        <f>AE199*AC368</f>
        <v>0</v>
      </c>
      <c r="AF200" s="81">
        <f>AF199*AC368</f>
        <v>0</v>
      </c>
      <c r="AG200" s="81">
        <f>AG199*AC368</f>
        <v>0</v>
      </c>
      <c r="AH200" s="81">
        <f>AH199*AC368</f>
        <v>0</v>
      </c>
      <c r="AI200" s="81">
        <f>AI199*AC368</f>
        <v>0</v>
      </c>
      <c r="AJ200" s="81">
        <f>AJ199*AC368</f>
        <v>0</v>
      </c>
      <c r="AK200" s="5"/>
      <c r="AL200" s="85">
        <f t="shared" ref="AL200" si="491">SUM(AD200:AK200)</f>
        <v>0</v>
      </c>
      <c r="AM200" s="48">
        <f>IFERROR((AL200/#REF!),0)</f>
        <v>0</v>
      </c>
      <c r="AN200" s="294" t="str">
        <f t="shared" ref="AN200" si="492">IF(AL$68&gt;0,AL200/AL$68,"n/a")</f>
        <v>n/a</v>
      </c>
      <c r="BB200" s="47" t="s">
        <v>266</v>
      </c>
      <c r="BC200" s="13"/>
      <c r="BD200" s="81">
        <f>BD199*BC368</f>
        <v>0</v>
      </c>
      <c r="BE200" s="81">
        <f>BE199*BC368</f>
        <v>0</v>
      </c>
      <c r="BF200" s="81">
        <f>BF199*BC368</f>
        <v>0</v>
      </c>
      <c r="BG200" s="81">
        <f>BG199*BC368</f>
        <v>0</v>
      </c>
      <c r="BH200" s="81">
        <f>BH199*BC368</f>
        <v>0</v>
      </c>
      <c r="BI200" s="81">
        <f>BI199*BC368</f>
        <v>0</v>
      </c>
      <c r="BJ200" s="81">
        <f>BJ199*BC368</f>
        <v>0</v>
      </c>
      <c r="BK200" s="5"/>
      <c r="BL200" s="85">
        <f t="shared" ref="BL200" si="493">SUM(BD200:BK200)</f>
        <v>0</v>
      </c>
      <c r="BM200" s="48">
        <f>IFERROR((BL200/#REF!),0)</f>
        <v>0</v>
      </c>
      <c r="BN200" s="294" t="str">
        <f t="shared" ref="BN200" si="494">IF(BL$68&gt;0,BL200/BL$68,"n/a")</f>
        <v>n/a</v>
      </c>
      <c r="CB200" s="47" t="s">
        <v>266</v>
      </c>
      <c r="CC200" s="13"/>
      <c r="CD200" s="81">
        <f>CD199*CC368</f>
        <v>0</v>
      </c>
      <c r="CE200" s="81">
        <f>CE199*CC368</f>
        <v>0</v>
      </c>
      <c r="CF200" s="81">
        <f>CF199*CC368</f>
        <v>0</v>
      </c>
      <c r="CG200" s="81">
        <f>CG199*CC368</f>
        <v>0</v>
      </c>
      <c r="CH200" s="81">
        <f>CH199*CC368</f>
        <v>0</v>
      </c>
      <c r="CI200" s="81">
        <f>CI199*CC368</f>
        <v>0</v>
      </c>
      <c r="CJ200" s="81">
        <f>CJ199*CC368</f>
        <v>0</v>
      </c>
      <c r="CK200" s="5"/>
      <c r="CL200" s="85">
        <f t="shared" ref="CL200" si="495">SUM(CD200:CK200)</f>
        <v>0</v>
      </c>
      <c r="CM200" s="48">
        <f>IFERROR((CL200/#REF!),0)</f>
        <v>0</v>
      </c>
      <c r="CN200" s="294" t="str">
        <f t="shared" ref="CN200" si="496">IF(CL$68&gt;0,CL200/CL$68,"n/a")</f>
        <v>n/a</v>
      </c>
    </row>
    <row r="201" spans="2:94" x14ac:dyDescent="0.35">
      <c r="B201" s="82" t="s">
        <v>55</v>
      </c>
      <c r="C201" s="5"/>
      <c r="D201" s="39">
        <f>D199-D200</f>
        <v>0</v>
      </c>
      <c r="E201" s="39">
        <f t="shared" ref="E201:J201" si="497">E199-E200</f>
        <v>0</v>
      </c>
      <c r="F201" s="39">
        <f t="shared" si="497"/>
        <v>0</v>
      </c>
      <c r="G201" s="39">
        <f t="shared" si="497"/>
        <v>0</v>
      </c>
      <c r="H201" s="39">
        <f t="shared" si="497"/>
        <v>0</v>
      </c>
      <c r="I201" s="39">
        <f t="shared" si="497"/>
        <v>0</v>
      </c>
      <c r="J201" s="39">
        <f t="shared" si="497"/>
        <v>0</v>
      </c>
      <c r="K201" s="5"/>
      <c r="L201" s="39">
        <f>L199-L200</f>
        <v>0</v>
      </c>
      <c r="M201" s="48">
        <f>IFERROR((L201/#REF!),0)</f>
        <v>0</v>
      </c>
      <c r="N201" s="294"/>
      <c r="AB201" s="82" t="s">
        <v>55</v>
      </c>
      <c r="AC201" s="5"/>
      <c r="AD201" s="39">
        <f>AD199-AD200</f>
        <v>0</v>
      </c>
      <c r="AE201" s="39">
        <f t="shared" ref="AE201:AJ201" si="498">AE199-AE200</f>
        <v>0</v>
      </c>
      <c r="AF201" s="39">
        <f t="shared" si="498"/>
        <v>0</v>
      </c>
      <c r="AG201" s="39">
        <f t="shared" si="498"/>
        <v>0</v>
      </c>
      <c r="AH201" s="39">
        <f t="shared" si="498"/>
        <v>0</v>
      </c>
      <c r="AI201" s="39">
        <f t="shared" si="498"/>
        <v>0</v>
      </c>
      <c r="AJ201" s="39">
        <f t="shared" si="498"/>
        <v>0</v>
      </c>
      <c r="AK201" s="5"/>
      <c r="AL201" s="39">
        <f>AL199-AL200</f>
        <v>0</v>
      </c>
      <c r="AM201" s="48">
        <f>IFERROR((AL201/#REF!),0)</f>
        <v>0</v>
      </c>
      <c r="AN201" s="294"/>
      <c r="BB201" s="82" t="s">
        <v>55</v>
      </c>
      <c r="BC201" s="5"/>
      <c r="BD201" s="39">
        <f>BD199-BD200</f>
        <v>0</v>
      </c>
      <c r="BE201" s="39">
        <f t="shared" ref="BE201:BJ201" si="499">BE199-BE200</f>
        <v>0</v>
      </c>
      <c r="BF201" s="39">
        <f t="shared" si="499"/>
        <v>0</v>
      </c>
      <c r="BG201" s="39">
        <f t="shared" si="499"/>
        <v>0</v>
      </c>
      <c r="BH201" s="39">
        <f t="shared" si="499"/>
        <v>0</v>
      </c>
      <c r="BI201" s="39">
        <f t="shared" si="499"/>
        <v>0</v>
      </c>
      <c r="BJ201" s="39">
        <f t="shared" si="499"/>
        <v>0</v>
      </c>
      <c r="BK201" s="5"/>
      <c r="BL201" s="39">
        <f>BL199-BL200</f>
        <v>0</v>
      </c>
      <c r="BM201" s="48">
        <f>IFERROR((BL201/#REF!),0)</f>
        <v>0</v>
      </c>
      <c r="BN201" s="294"/>
      <c r="CB201" s="82" t="s">
        <v>55</v>
      </c>
      <c r="CC201" s="5"/>
      <c r="CD201" s="39">
        <f>CD199-CD200</f>
        <v>0</v>
      </c>
      <c r="CE201" s="39">
        <f t="shared" ref="CE201:CJ201" si="500">CE199-CE200</f>
        <v>0</v>
      </c>
      <c r="CF201" s="39">
        <f t="shared" si="500"/>
        <v>0</v>
      </c>
      <c r="CG201" s="39">
        <f t="shared" si="500"/>
        <v>0</v>
      </c>
      <c r="CH201" s="39">
        <f t="shared" si="500"/>
        <v>0</v>
      </c>
      <c r="CI201" s="39">
        <f t="shared" si="500"/>
        <v>0</v>
      </c>
      <c r="CJ201" s="39">
        <f t="shared" si="500"/>
        <v>0</v>
      </c>
      <c r="CK201" s="5"/>
      <c r="CL201" s="39">
        <f>CL199-CL200</f>
        <v>0</v>
      </c>
      <c r="CM201" s="48">
        <f>IFERROR((CL201/#REF!),0)</f>
        <v>0</v>
      </c>
      <c r="CN201" s="294"/>
    </row>
    <row r="202" spans="2:94" x14ac:dyDescent="0.35">
      <c r="B202" s="47" t="str">
        <f>B194</f>
        <v>Payroll costs</v>
      </c>
      <c r="C202" s="5"/>
      <c r="D202" s="32">
        <f>IFERROR(IF(D331&gt;0,D331,((D$90/D$97)*D199)),0)</f>
        <v>0</v>
      </c>
      <c r="E202" s="32">
        <f t="shared" ref="E202:J202" si="501">IFERROR(IF(E331&gt;0,E331,((E$90/E$97)*E199)),0)</f>
        <v>0</v>
      </c>
      <c r="F202" s="32">
        <f t="shared" si="501"/>
        <v>0</v>
      </c>
      <c r="G202" s="32">
        <f t="shared" si="501"/>
        <v>0</v>
      </c>
      <c r="H202" s="32">
        <f t="shared" si="501"/>
        <v>0</v>
      </c>
      <c r="I202" s="32">
        <f t="shared" si="501"/>
        <v>0</v>
      </c>
      <c r="J202" s="32">
        <f t="shared" si="501"/>
        <v>0</v>
      </c>
      <c r="K202" s="5"/>
      <c r="L202" s="38">
        <f t="shared" ref="L202:L203" si="502">SUM(D202:K202)</f>
        <v>0</v>
      </c>
      <c r="M202" s="48">
        <f>IFERROR((L202/#REF!),0)</f>
        <v>0</v>
      </c>
      <c r="N202" s="294" t="str">
        <f t="shared" si="490"/>
        <v>n/a</v>
      </c>
      <c r="AB202" s="47" t="str">
        <f>AB194</f>
        <v>Payroll costs</v>
      </c>
      <c r="AC202" s="5"/>
      <c r="AD202" s="32">
        <f>IFERROR(IF(AD331&gt;0,AD331,((AD$90/AD$97)*AD199)),0)</f>
        <v>0</v>
      </c>
      <c r="AE202" s="32">
        <f t="shared" ref="AE202:AJ202" si="503">IFERROR(IF(AE331&gt;0,AE331,((AE$90/AE$97)*AE199)),0)</f>
        <v>0</v>
      </c>
      <c r="AF202" s="32">
        <f t="shared" si="503"/>
        <v>0</v>
      </c>
      <c r="AG202" s="32">
        <f t="shared" si="503"/>
        <v>0</v>
      </c>
      <c r="AH202" s="32">
        <f t="shared" si="503"/>
        <v>0</v>
      </c>
      <c r="AI202" s="32">
        <f t="shared" si="503"/>
        <v>0</v>
      </c>
      <c r="AJ202" s="32">
        <f t="shared" si="503"/>
        <v>0</v>
      </c>
      <c r="AK202" s="5"/>
      <c r="AL202" s="38">
        <f t="shared" ref="AL202:AL203" si="504">SUM(AD202:AK202)</f>
        <v>0</v>
      </c>
      <c r="AM202" s="48">
        <f>IFERROR((AL202/#REF!),0)</f>
        <v>0</v>
      </c>
      <c r="AN202" s="294" t="str">
        <f t="shared" ref="AN202:AN204" si="505">IF(AL$68&gt;0,AL202/AL$68,"n/a")</f>
        <v>n/a</v>
      </c>
      <c r="BB202" s="47" t="str">
        <f>BB194</f>
        <v>Payroll costs</v>
      </c>
      <c r="BC202" s="5"/>
      <c r="BD202" s="32">
        <f>IFERROR(IF(BD331&gt;0,BD331,((BD$90/BD$97)*BD199)),0)</f>
        <v>0</v>
      </c>
      <c r="BE202" s="32">
        <f t="shared" ref="BE202:BJ202" si="506">IFERROR(IF(BE331&gt;0,BE331,((BE$90/BE$97)*BE199)),0)</f>
        <v>0</v>
      </c>
      <c r="BF202" s="32">
        <f t="shared" si="506"/>
        <v>0</v>
      </c>
      <c r="BG202" s="32">
        <f t="shared" si="506"/>
        <v>0</v>
      </c>
      <c r="BH202" s="32">
        <f t="shared" si="506"/>
        <v>0</v>
      </c>
      <c r="BI202" s="32">
        <f t="shared" si="506"/>
        <v>0</v>
      </c>
      <c r="BJ202" s="32">
        <f t="shared" si="506"/>
        <v>0</v>
      </c>
      <c r="BK202" s="5"/>
      <c r="BL202" s="38">
        <f t="shared" ref="BL202:BL203" si="507">SUM(BD202:BK202)</f>
        <v>0</v>
      </c>
      <c r="BM202" s="48">
        <f>IFERROR((BL202/#REF!),0)</f>
        <v>0</v>
      </c>
      <c r="BN202" s="294" t="str">
        <f t="shared" ref="BN202:BN204" si="508">IF(BL$68&gt;0,BL202/BL$68,"n/a")</f>
        <v>n/a</v>
      </c>
      <c r="CB202" s="47" t="str">
        <f>CB194</f>
        <v>Payroll costs</v>
      </c>
      <c r="CC202" s="5"/>
      <c r="CD202" s="32">
        <f>IFERROR(IF(CD331&gt;0,CD331,((CD$90/CD$97)*CD199)),0)</f>
        <v>0</v>
      </c>
      <c r="CE202" s="32">
        <f t="shared" ref="CE202:CJ202" si="509">IFERROR(IF(CE331&gt;0,CE331,((CE$90/CE$97)*CE199)),0)</f>
        <v>0</v>
      </c>
      <c r="CF202" s="32">
        <f t="shared" si="509"/>
        <v>0</v>
      </c>
      <c r="CG202" s="32">
        <f t="shared" si="509"/>
        <v>0</v>
      </c>
      <c r="CH202" s="32">
        <f t="shared" si="509"/>
        <v>0</v>
      </c>
      <c r="CI202" s="32">
        <f t="shared" si="509"/>
        <v>0</v>
      </c>
      <c r="CJ202" s="32">
        <f t="shared" si="509"/>
        <v>0</v>
      </c>
      <c r="CK202" s="5"/>
      <c r="CL202" s="38">
        <f t="shared" ref="CL202:CL203" si="510">SUM(CD202:CK202)</f>
        <v>0</v>
      </c>
      <c r="CM202" s="48">
        <f>IFERROR((CL202/#REF!),0)</f>
        <v>0</v>
      </c>
      <c r="CN202" s="294" t="str">
        <f t="shared" ref="CN202:CN204" si="511">IF(CL$68&gt;0,CL202/CL$68,"n/a")</f>
        <v>n/a</v>
      </c>
    </row>
    <row r="203" spans="2:94" x14ac:dyDescent="0.35">
      <c r="B203" s="47" t="str">
        <f>B195</f>
        <v xml:space="preserve">Other costs of sales </v>
      </c>
      <c r="C203" s="5"/>
      <c r="D203" s="38">
        <f>D199*C374</f>
        <v>0</v>
      </c>
      <c r="E203" s="38">
        <f>E199*C374</f>
        <v>0</v>
      </c>
      <c r="F203" s="38">
        <f>F199*C374</f>
        <v>0</v>
      </c>
      <c r="G203" s="38">
        <f>G199*C374</f>
        <v>0</v>
      </c>
      <c r="H203" s="38">
        <f>H199*C374</f>
        <v>0</v>
      </c>
      <c r="I203" s="38">
        <f>I199*C374</f>
        <v>0</v>
      </c>
      <c r="J203" s="38">
        <f>J199*C374</f>
        <v>0</v>
      </c>
      <c r="K203" s="5"/>
      <c r="L203" s="38">
        <f t="shared" si="502"/>
        <v>0</v>
      </c>
      <c r="M203" s="48">
        <f>IFERROR((L203/#REF!),0)</f>
        <v>0</v>
      </c>
      <c r="N203" s="294" t="str">
        <f t="shared" si="490"/>
        <v>n/a</v>
      </c>
      <c r="AB203" s="47" t="str">
        <f>AB195</f>
        <v xml:space="preserve">Other costs of sales </v>
      </c>
      <c r="AC203" s="5"/>
      <c r="AD203" s="38">
        <f>AD199*AC374</f>
        <v>0</v>
      </c>
      <c r="AE203" s="38">
        <f>AE199*AC374</f>
        <v>0</v>
      </c>
      <c r="AF203" s="38">
        <f>AF199*AC374</f>
        <v>0</v>
      </c>
      <c r="AG203" s="38">
        <f>AG199*AC374</f>
        <v>0</v>
      </c>
      <c r="AH203" s="38">
        <f>AH199*AC374</f>
        <v>0</v>
      </c>
      <c r="AI203" s="38">
        <f>AI199*AC374</f>
        <v>0</v>
      </c>
      <c r="AJ203" s="38">
        <f>AJ199*AC374</f>
        <v>0</v>
      </c>
      <c r="AK203" s="5"/>
      <c r="AL203" s="38">
        <f t="shared" si="504"/>
        <v>0</v>
      </c>
      <c r="AM203" s="48">
        <f>IFERROR((AL203/#REF!),0)</f>
        <v>0</v>
      </c>
      <c r="AN203" s="294" t="str">
        <f t="shared" si="505"/>
        <v>n/a</v>
      </c>
      <c r="BB203" s="47" t="str">
        <f>BB195</f>
        <v xml:space="preserve">Other costs of sales </v>
      </c>
      <c r="BC203" s="5"/>
      <c r="BD203" s="38">
        <f>BD199*BC374</f>
        <v>0</v>
      </c>
      <c r="BE203" s="38">
        <f>BE199*BC374</f>
        <v>0</v>
      </c>
      <c r="BF203" s="38">
        <f>BF199*BC374</f>
        <v>0</v>
      </c>
      <c r="BG203" s="38">
        <f>BG199*BC374</f>
        <v>0</v>
      </c>
      <c r="BH203" s="38">
        <f>BH199*BC374</f>
        <v>0</v>
      </c>
      <c r="BI203" s="38">
        <f>BI199*BC374</f>
        <v>0</v>
      </c>
      <c r="BJ203" s="38">
        <f>BJ199*BC374</f>
        <v>0</v>
      </c>
      <c r="BK203" s="5"/>
      <c r="BL203" s="38">
        <f t="shared" si="507"/>
        <v>0</v>
      </c>
      <c r="BM203" s="48">
        <f>IFERROR((BL203/#REF!),0)</f>
        <v>0</v>
      </c>
      <c r="BN203" s="294" t="str">
        <f t="shared" si="508"/>
        <v>n/a</v>
      </c>
      <c r="CB203" s="47" t="str">
        <f>CB195</f>
        <v xml:space="preserve">Other costs of sales </v>
      </c>
      <c r="CC203" s="5"/>
      <c r="CD203" s="38">
        <f>CD199*CC374</f>
        <v>0</v>
      </c>
      <c r="CE203" s="38">
        <f>CE199*CC374</f>
        <v>0</v>
      </c>
      <c r="CF203" s="38">
        <f>CF199*CC374</f>
        <v>0</v>
      </c>
      <c r="CG203" s="38">
        <f>CG199*CC374</f>
        <v>0</v>
      </c>
      <c r="CH203" s="38">
        <f>CH199*CC374</f>
        <v>0</v>
      </c>
      <c r="CI203" s="38">
        <f>CI199*CC374</f>
        <v>0</v>
      </c>
      <c r="CJ203" s="38">
        <f>CJ199*CC374</f>
        <v>0</v>
      </c>
      <c r="CK203" s="5"/>
      <c r="CL203" s="38">
        <f t="shared" si="510"/>
        <v>0</v>
      </c>
      <c r="CM203" s="48">
        <f>IFERROR((CL203/#REF!),0)</f>
        <v>0</v>
      </c>
      <c r="CN203" s="294" t="str">
        <f t="shared" si="511"/>
        <v>n/a</v>
      </c>
    </row>
    <row r="204" spans="2:94" x14ac:dyDescent="0.35">
      <c r="B204" s="82" t="str">
        <f>B196</f>
        <v>Contribution to unapportioned weekly operating expenses (cell C392)</v>
      </c>
      <c r="C204" s="5"/>
      <c r="D204" s="84">
        <f>D201-D202-D203</f>
        <v>0</v>
      </c>
      <c r="E204" s="84">
        <f t="shared" ref="E204:J204" si="512">E201-E202-E203</f>
        <v>0</v>
      </c>
      <c r="F204" s="84">
        <f t="shared" si="512"/>
        <v>0</v>
      </c>
      <c r="G204" s="84">
        <f t="shared" si="512"/>
        <v>0</v>
      </c>
      <c r="H204" s="84">
        <f t="shared" si="512"/>
        <v>0</v>
      </c>
      <c r="I204" s="84">
        <f t="shared" si="512"/>
        <v>0</v>
      </c>
      <c r="J204" s="84">
        <f t="shared" si="512"/>
        <v>0</v>
      </c>
      <c r="K204" s="5"/>
      <c r="L204" s="84">
        <f t="shared" ref="L204" si="513">L201-L202-L203</f>
        <v>0</v>
      </c>
      <c r="M204" s="48">
        <f>IFERROR((L204/#REF!),0)</f>
        <v>0</v>
      </c>
      <c r="N204" s="294" t="str">
        <f t="shared" si="490"/>
        <v>n/a</v>
      </c>
      <c r="AB204" s="82" t="str">
        <f>AB196</f>
        <v>Contribution to unapportioned weekly operating expenses (cell AC392)</v>
      </c>
      <c r="AC204" s="5"/>
      <c r="AD204" s="84">
        <f>AD201-AD202-AD203</f>
        <v>0</v>
      </c>
      <c r="AE204" s="84">
        <f t="shared" ref="AE204:AJ204" si="514">AE201-AE202-AE203</f>
        <v>0</v>
      </c>
      <c r="AF204" s="84">
        <f t="shared" si="514"/>
        <v>0</v>
      </c>
      <c r="AG204" s="84">
        <f t="shared" si="514"/>
        <v>0</v>
      </c>
      <c r="AH204" s="84">
        <f t="shared" si="514"/>
        <v>0</v>
      </c>
      <c r="AI204" s="84">
        <f t="shared" si="514"/>
        <v>0</v>
      </c>
      <c r="AJ204" s="84">
        <f t="shared" si="514"/>
        <v>0</v>
      </c>
      <c r="AK204" s="5"/>
      <c r="AL204" s="84">
        <f t="shared" ref="AL204" si="515">AL201-AL202-AL203</f>
        <v>0</v>
      </c>
      <c r="AM204" s="48">
        <f>IFERROR((AL204/#REF!),0)</f>
        <v>0</v>
      </c>
      <c r="AN204" s="294" t="str">
        <f t="shared" si="505"/>
        <v>n/a</v>
      </c>
      <c r="BB204" s="82" t="str">
        <f>BB196</f>
        <v>Contribution to unapportioned weekly operating expenses (cell BC392)</v>
      </c>
      <c r="BC204" s="5"/>
      <c r="BD204" s="84">
        <f>BD201-BD202-BD203</f>
        <v>0</v>
      </c>
      <c r="BE204" s="84">
        <f t="shared" ref="BE204:BJ204" si="516">BE201-BE202-BE203</f>
        <v>0</v>
      </c>
      <c r="BF204" s="84">
        <f t="shared" si="516"/>
        <v>0</v>
      </c>
      <c r="BG204" s="84">
        <f t="shared" si="516"/>
        <v>0</v>
      </c>
      <c r="BH204" s="84">
        <f t="shared" si="516"/>
        <v>0</v>
      </c>
      <c r="BI204" s="84">
        <f t="shared" si="516"/>
        <v>0</v>
      </c>
      <c r="BJ204" s="84">
        <f t="shared" si="516"/>
        <v>0</v>
      </c>
      <c r="BK204" s="5"/>
      <c r="BL204" s="84">
        <f t="shared" ref="BL204" si="517">BL201-BL202-BL203</f>
        <v>0</v>
      </c>
      <c r="BM204" s="48">
        <f>IFERROR((BL204/#REF!),0)</f>
        <v>0</v>
      </c>
      <c r="BN204" s="294" t="str">
        <f t="shared" si="508"/>
        <v>n/a</v>
      </c>
      <c r="CB204" s="82" t="str">
        <f>CB196</f>
        <v>Contribution to unapportioned weekly operating expenses (cell CC392)</v>
      </c>
      <c r="CC204" s="5"/>
      <c r="CD204" s="84">
        <f>CD201-CD202-CD203</f>
        <v>0</v>
      </c>
      <c r="CE204" s="84">
        <f t="shared" ref="CE204:CJ204" si="518">CE201-CE202-CE203</f>
        <v>0</v>
      </c>
      <c r="CF204" s="84">
        <f t="shared" si="518"/>
        <v>0</v>
      </c>
      <c r="CG204" s="84">
        <f t="shared" si="518"/>
        <v>0</v>
      </c>
      <c r="CH204" s="84">
        <f t="shared" si="518"/>
        <v>0</v>
      </c>
      <c r="CI204" s="84">
        <f t="shared" si="518"/>
        <v>0</v>
      </c>
      <c r="CJ204" s="84">
        <f t="shared" si="518"/>
        <v>0</v>
      </c>
      <c r="CK204" s="5"/>
      <c r="CL204" s="84">
        <f t="shared" ref="CL204" si="519">CL201-CL202-CL203</f>
        <v>0</v>
      </c>
      <c r="CM204" s="48">
        <f>IFERROR((CL204/#REF!),0)</f>
        <v>0</v>
      </c>
      <c r="CN204" s="294" t="str">
        <f t="shared" si="511"/>
        <v>n/a</v>
      </c>
    </row>
    <row r="205" spans="2:94" x14ac:dyDescent="0.35">
      <c r="B205" s="47"/>
      <c r="C205" s="5"/>
      <c r="D205" s="38"/>
      <c r="E205" s="38"/>
      <c r="F205" s="38"/>
      <c r="G205" s="38"/>
      <c r="H205" s="38"/>
      <c r="I205" s="38"/>
      <c r="J205" s="38"/>
      <c r="K205" s="5"/>
      <c r="L205" s="5"/>
      <c r="M205" s="46"/>
      <c r="AB205" s="47"/>
      <c r="AC205" s="5"/>
      <c r="AD205" s="38"/>
      <c r="AE205" s="38"/>
      <c r="AF205" s="38"/>
      <c r="AG205" s="38"/>
      <c r="AH205" s="38"/>
      <c r="AI205" s="38"/>
      <c r="AJ205" s="38"/>
      <c r="AK205" s="5"/>
      <c r="AL205" s="5"/>
      <c r="AM205" s="46"/>
      <c r="BB205" s="47"/>
      <c r="BC205" s="5"/>
      <c r="BD205" s="38"/>
      <c r="BE205" s="38"/>
      <c r="BF205" s="38"/>
      <c r="BG205" s="38"/>
      <c r="BH205" s="38"/>
      <c r="BI205" s="38"/>
      <c r="BJ205" s="38"/>
      <c r="BK205" s="5"/>
      <c r="BL205" s="5"/>
      <c r="BM205" s="46"/>
      <c r="CB205" s="47"/>
      <c r="CC205" s="5"/>
      <c r="CD205" s="38"/>
      <c r="CE205" s="38"/>
      <c r="CF205" s="38"/>
      <c r="CG205" s="38"/>
      <c r="CH205" s="38"/>
      <c r="CI205" s="38"/>
      <c r="CJ205" s="38"/>
      <c r="CK205" s="5"/>
      <c r="CL205" s="5"/>
      <c r="CM205" s="46"/>
    </row>
    <row r="206" spans="2:94" x14ac:dyDescent="0.35">
      <c r="B206" s="49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1"/>
      <c r="AB206" s="49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1"/>
      <c r="BB206" s="49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1"/>
      <c r="CB206" s="49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1"/>
    </row>
    <row r="207" spans="2:94" ht="15" thickBot="1" x14ac:dyDescent="0.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</row>
    <row r="208" spans="2:94" x14ac:dyDescent="0.35">
      <c r="B208" s="89" t="s">
        <v>271</v>
      </c>
      <c r="C208" s="5"/>
      <c r="D208" s="29" t="str">
        <f t="shared" ref="D208:J208" si="520">D35</f>
        <v>Monday</v>
      </c>
      <c r="E208" s="29" t="str">
        <f t="shared" si="520"/>
        <v>Tuesday</v>
      </c>
      <c r="F208" s="29" t="str">
        <f t="shared" si="520"/>
        <v xml:space="preserve">Wednesday </v>
      </c>
      <c r="G208" s="29" t="str">
        <f t="shared" si="520"/>
        <v xml:space="preserve">Thursday </v>
      </c>
      <c r="H208" s="29" t="str">
        <f t="shared" si="520"/>
        <v>Friday</v>
      </c>
      <c r="I208" s="29" t="str">
        <f t="shared" si="520"/>
        <v>Saturday</v>
      </c>
      <c r="J208" s="29" t="str">
        <f t="shared" si="520"/>
        <v>Sunday</v>
      </c>
      <c r="P208" s="18"/>
      <c r="AB208" s="89" t="s">
        <v>271</v>
      </c>
      <c r="AC208" s="5"/>
      <c r="AD208" s="29" t="str">
        <f t="shared" ref="AD208:AJ208" si="521">AD35</f>
        <v>Monday</v>
      </c>
      <c r="AE208" s="29" t="str">
        <f t="shared" si="521"/>
        <v>Tuesday</v>
      </c>
      <c r="AF208" s="29" t="str">
        <f t="shared" si="521"/>
        <v xml:space="preserve">Wednesday </v>
      </c>
      <c r="AG208" s="29" t="str">
        <f t="shared" si="521"/>
        <v xml:space="preserve">Thursday </v>
      </c>
      <c r="AH208" s="29" t="str">
        <f t="shared" si="521"/>
        <v>Friday</v>
      </c>
      <c r="AI208" s="29" t="str">
        <f t="shared" si="521"/>
        <v>Saturday</v>
      </c>
      <c r="AJ208" s="29" t="str">
        <f t="shared" si="521"/>
        <v>Sunday</v>
      </c>
      <c r="AP208" s="18"/>
      <c r="BB208" s="89" t="s">
        <v>271</v>
      </c>
      <c r="BC208" s="5"/>
      <c r="BD208" s="29" t="str">
        <f t="shared" ref="BD208:BJ208" si="522">BD35</f>
        <v>Monday</v>
      </c>
      <c r="BE208" s="29" t="str">
        <f t="shared" si="522"/>
        <v>Tuesday</v>
      </c>
      <c r="BF208" s="29" t="str">
        <f t="shared" si="522"/>
        <v xml:space="preserve">Wednesday </v>
      </c>
      <c r="BG208" s="29" t="str">
        <f t="shared" si="522"/>
        <v xml:space="preserve">Thursday </v>
      </c>
      <c r="BH208" s="29" t="str">
        <f t="shared" si="522"/>
        <v>Friday</v>
      </c>
      <c r="BI208" s="29" t="str">
        <f t="shared" si="522"/>
        <v>Saturday</v>
      </c>
      <c r="BJ208" s="29" t="str">
        <f t="shared" si="522"/>
        <v>Sunday</v>
      </c>
      <c r="BP208" s="18"/>
      <c r="CB208" s="89" t="s">
        <v>271</v>
      </c>
      <c r="CC208" s="5"/>
      <c r="CD208" s="29" t="str">
        <f t="shared" ref="CD208:CJ208" si="523">CD35</f>
        <v>Monday</v>
      </c>
      <c r="CE208" s="29" t="str">
        <f t="shared" si="523"/>
        <v>Tuesday</v>
      </c>
      <c r="CF208" s="29" t="str">
        <f t="shared" si="523"/>
        <v xml:space="preserve">Wednesday </v>
      </c>
      <c r="CG208" s="29" t="str">
        <f t="shared" si="523"/>
        <v xml:space="preserve">Thursday </v>
      </c>
      <c r="CH208" s="29" t="str">
        <f t="shared" si="523"/>
        <v>Friday</v>
      </c>
      <c r="CI208" s="29" t="str">
        <f t="shared" si="523"/>
        <v>Saturday</v>
      </c>
      <c r="CJ208" s="29" t="str">
        <f t="shared" si="523"/>
        <v>Sunday</v>
      </c>
      <c r="CP208" s="18"/>
    </row>
    <row r="209" spans="2:94" ht="63" customHeight="1" x14ac:dyDescent="0.35">
      <c r="B209" s="10"/>
      <c r="C209" s="28"/>
      <c r="D209" s="348" t="s">
        <v>302</v>
      </c>
      <c r="E209" s="348"/>
      <c r="F209" s="348"/>
      <c r="G209" s="348"/>
      <c r="H209" s="348"/>
      <c r="I209" s="348"/>
      <c r="J209" s="348"/>
      <c r="K209" s="14" t="s">
        <v>31</v>
      </c>
      <c r="L209" s="14" t="s">
        <v>10</v>
      </c>
      <c r="M209" s="14" t="s">
        <v>14</v>
      </c>
      <c r="N209" s="14" t="s">
        <v>16</v>
      </c>
      <c r="O209" s="14" t="s">
        <v>1</v>
      </c>
      <c r="P209" s="15" t="s">
        <v>25</v>
      </c>
      <c r="AB209" s="10"/>
      <c r="AC209" s="28"/>
      <c r="AD209" s="348" t="s">
        <v>302</v>
      </c>
      <c r="AE209" s="348"/>
      <c r="AF209" s="348"/>
      <c r="AG209" s="348"/>
      <c r="AH209" s="348"/>
      <c r="AI209" s="348"/>
      <c r="AJ209" s="348"/>
      <c r="AK209" s="14" t="s">
        <v>31</v>
      </c>
      <c r="AL209" s="14" t="s">
        <v>10</v>
      </c>
      <c r="AM209" s="14" t="s">
        <v>14</v>
      </c>
      <c r="AN209" s="14" t="s">
        <v>16</v>
      </c>
      <c r="AO209" s="14" t="s">
        <v>1</v>
      </c>
      <c r="AP209" s="15" t="s">
        <v>25</v>
      </c>
      <c r="BB209" s="10"/>
      <c r="BC209" s="28"/>
      <c r="BD209" s="348" t="s">
        <v>302</v>
      </c>
      <c r="BE209" s="348"/>
      <c r="BF209" s="348"/>
      <c r="BG209" s="348"/>
      <c r="BH209" s="348"/>
      <c r="BI209" s="348"/>
      <c r="BJ209" s="348"/>
      <c r="BK209" s="14" t="s">
        <v>31</v>
      </c>
      <c r="BL209" s="14" t="s">
        <v>10</v>
      </c>
      <c r="BM209" s="14" t="s">
        <v>14</v>
      </c>
      <c r="BN209" s="14" t="s">
        <v>16</v>
      </c>
      <c r="BO209" s="14" t="s">
        <v>1</v>
      </c>
      <c r="BP209" s="15" t="s">
        <v>25</v>
      </c>
      <c r="CB209" s="10"/>
      <c r="CC209" s="28"/>
      <c r="CD209" s="348" t="s">
        <v>302</v>
      </c>
      <c r="CE209" s="348"/>
      <c r="CF209" s="348"/>
      <c r="CG209" s="348"/>
      <c r="CH209" s="348"/>
      <c r="CI209" s="348"/>
      <c r="CJ209" s="348"/>
      <c r="CK209" s="14" t="s">
        <v>31</v>
      </c>
      <c r="CL209" s="14" t="s">
        <v>10</v>
      </c>
      <c r="CM209" s="14" t="s">
        <v>14</v>
      </c>
      <c r="CN209" s="14" t="s">
        <v>16</v>
      </c>
      <c r="CO209" s="14" t="s">
        <v>1</v>
      </c>
      <c r="CP209" s="15" t="s">
        <v>25</v>
      </c>
    </row>
    <row r="210" spans="2:94" x14ac:dyDescent="0.35">
      <c r="B210" s="30" t="s">
        <v>272</v>
      </c>
      <c r="C210" s="12"/>
      <c r="G210" s="12"/>
      <c r="L210" s="12"/>
      <c r="M210" s="16"/>
      <c r="N210" s="16"/>
      <c r="O210" s="16"/>
      <c r="P210" s="18"/>
      <c r="AB210" s="30" t="s">
        <v>272</v>
      </c>
      <c r="AC210" s="12"/>
      <c r="AG210" s="12"/>
      <c r="AL210" s="12"/>
      <c r="AM210" s="16"/>
      <c r="AN210" s="16"/>
      <c r="AO210" s="16"/>
      <c r="AP210" s="18"/>
      <c r="BB210" s="30" t="s">
        <v>272</v>
      </c>
      <c r="BC210" s="12"/>
      <c r="BG210" s="12"/>
      <c r="BL210" s="12"/>
      <c r="BM210" s="16"/>
      <c r="BN210" s="16"/>
      <c r="BO210" s="16"/>
      <c r="BP210" s="18"/>
      <c r="CB210" s="30" t="s">
        <v>272</v>
      </c>
      <c r="CC210" s="12"/>
      <c r="CG210" s="12"/>
      <c r="CL210" s="12"/>
      <c r="CM210" s="16"/>
      <c r="CN210" s="16"/>
      <c r="CO210" s="16"/>
      <c r="CP210" s="18"/>
    </row>
    <row r="211" spans="2:94" x14ac:dyDescent="0.35">
      <c r="B211" s="116" t="s">
        <v>276</v>
      </c>
      <c r="C211" s="144"/>
      <c r="D211" s="113"/>
      <c r="E211" s="113"/>
      <c r="F211" s="113"/>
      <c r="G211" s="113"/>
      <c r="H211" s="113"/>
      <c r="I211" s="113"/>
      <c r="J211" s="113"/>
      <c r="K211">
        <f>SUM(D211:J211)</f>
        <v>0</v>
      </c>
      <c r="L211" s="149">
        <v>0</v>
      </c>
      <c r="M211" s="114">
        <v>0.1105</v>
      </c>
      <c r="N211" s="115">
        <v>0.08</v>
      </c>
      <c r="O211" s="31">
        <f>L211*(1+M211+N211)</f>
        <v>0</v>
      </c>
      <c r="P211" s="18">
        <f>K211*O211</f>
        <v>0</v>
      </c>
      <c r="AB211" s="116" t="str">
        <f>B211</f>
        <v>Manager</v>
      </c>
      <c r="AC211" s="144"/>
      <c r="AD211" s="113"/>
      <c r="AE211" s="113"/>
      <c r="AF211" s="113"/>
      <c r="AG211" s="113"/>
      <c r="AH211" s="113"/>
      <c r="AI211" s="113"/>
      <c r="AJ211" s="113"/>
      <c r="AK211">
        <f>SUM(AD211:AJ211)</f>
        <v>0</v>
      </c>
      <c r="AL211" s="149">
        <f>L211</f>
        <v>0</v>
      </c>
      <c r="AM211" s="114">
        <v>0.1105</v>
      </c>
      <c r="AN211" s="115">
        <v>0.08</v>
      </c>
      <c r="AO211" s="31">
        <f>AL211*(1+AM211+AN211)</f>
        <v>0</v>
      </c>
      <c r="AP211" s="18">
        <f>AK211*AO211</f>
        <v>0</v>
      </c>
      <c r="BB211" s="116" t="str">
        <f>AB211</f>
        <v>Manager</v>
      </c>
      <c r="BC211" s="144"/>
      <c r="BD211" s="113"/>
      <c r="BE211" s="113"/>
      <c r="BF211" s="113"/>
      <c r="BG211" s="113"/>
      <c r="BH211" s="113"/>
      <c r="BI211" s="113"/>
      <c r="BJ211" s="113"/>
      <c r="BK211">
        <f>SUM(BD211:BJ211)</f>
        <v>0</v>
      </c>
      <c r="BL211" s="149">
        <f>AL211</f>
        <v>0</v>
      </c>
      <c r="BM211" s="114">
        <v>0.1105</v>
      </c>
      <c r="BN211" s="115">
        <v>0.08</v>
      </c>
      <c r="BO211" s="31">
        <f>BL211*(1+BM211+BN211)</f>
        <v>0</v>
      </c>
      <c r="BP211" s="18">
        <f>BK211*BO211</f>
        <v>0</v>
      </c>
      <c r="CB211" s="116" t="str">
        <f>BB211</f>
        <v>Manager</v>
      </c>
      <c r="CC211" s="144"/>
      <c r="CD211" s="113"/>
      <c r="CE211" s="113"/>
      <c r="CF211" s="113"/>
      <c r="CG211" s="113"/>
      <c r="CH211" s="113"/>
      <c r="CI211" s="113"/>
      <c r="CJ211" s="113"/>
      <c r="CK211">
        <f>SUM(CD211:CJ211)</f>
        <v>0</v>
      </c>
      <c r="CL211" s="149">
        <f>BL211</f>
        <v>0</v>
      </c>
      <c r="CM211" s="114">
        <v>0.1105</v>
      </c>
      <c r="CN211" s="115">
        <v>0.08</v>
      </c>
      <c r="CO211" s="31">
        <f>CL211*(1+CM211+CN211)</f>
        <v>0</v>
      </c>
      <c r="CP211" s="18">
        <f>CK211*CO211</f>
        <v>0</v>
      </c>
    </row>
    <row r="212" spans="2:94" x14ac:dyDescent="0.35">
      <c r="B212" s="116"/>
      <c r="C212" s="144"/>
      <c r="D212" s="113"/>
      <c r="E212" s="113"/>
      <c r="F212" s="113"/>
      <c r="G212" s="113"/>
      <c r="H212" s="113"/>
      <c r="I212" s="113"/>
      <c r="J212" s="113"/>
      <c r="K212">
        <f t="shared" ref="K212:K213" si="524">SUM(D212:J212)</f>
        <v>0</v>
      </c>
      <c r="L212" s="149">
        <v>0</v>
      </c>
      <c r="M212" s="114">
        <v>8.7999999999999995E-2</v>
      </c>
      <c r="N212" s="115">
        <v>0.08</v>
      </c>
      <c r="O212" s="31">
        <f t="shared" ref="O212:O213" si="525">L212*(1+M212+N212)</f>
        <v>0</v>
      </c>
      <c r="P212" s="18">
        <f t="shared" ref="P212:P213" si="526">K212*O212</f>
        <v>0</v>
      </c>
      <c r="AB212" s="116">
        <f t="shared" ref="AB212:AB214" si="527">B212</f>
        <v>0</v>
      </c>
      <c r="AC212" s="144"/>
      <c r="AD212" s="113"/>
      <c r="AE212" s="113"/>
      <c r="AF212" s="113"/>
      <c r="AG212" s="113"/>
      <c r="AH212" s="113"/>
      <c r="AI212" s="113"/>
      <c r="AJ212" s="113"/>
      <c r="AK212">
        <f t="shared" ref="AK212:AK213" si="528">SUM(AD212:AJ212)</f>
        <v>0</v>
      </c>
      <c r="AL212" s="149">
        <f t="shared" ref="AL212:AL214" si="529">L212</f>
        <v>0</v>
      </c>
      <c r="AM212" s="114">
        <v>8.7999999999999995E-2</v>
      </c>
      <c r="AN212" s="115">
        <v>0.08</v>
      </c>
      <c r="AO212" s="31">
        <f t="shared" ref="AO212:AO214" si="530">AL212*(1+AM212+AN212)</f>
        <v>0</v>
      </c>
      <c r="AP212" s="18">
        <f t="shared" ref="AP212:AP213" si="531">AK212*AO212</f>
        <v>0</v>
      </c>
      <c r="BB212" s="116">
        <f t="shared" ref="BB212:BB214" si="532">AB212</f>
        <v>0</v>
      </c>
      <c r="BC212" s="144"/>
      <c r="BD212" s="113"/>
      <c r="BE212" s="113"/>
      <c r="BF212" s="113"/>
      <c r="BG212" s="113"/>
      <c r="BH212" s="113"/>
      <c r="BI212" s="113"/>
      <c r="BJ212" s="113"/>
      <c r="BK212">
        <f t="shared" ref="BK212:BK213" si="533">SUM(BD212:BJ212)</f>
        <v>0</v>
      </c>
      <c r="BL212" s="149">
        <f t="shared" ref="BL212:BL214" si="534">AL212</f>
        <v>0</v>
      </c>
      <c r="BM212" s="114">
        <v>8.7999999999999995E-2</v>
      </c>
      <c r="BN212" s="115">
        <v>0.08</v>
      </c>
      <c r="BO212" s="31">
        <f t="shared" ref="BO212:BO214" si="535">BL212*(1+BM212+BN212)</f>
        <v>0</v>
      </c>
      <c r="BP212" s="18">
        <f t="shared" ref="BP212:BP213" si="536">BK212*BO212</f>
        <v>0</v>
      </c>
      <c r="CB212" s="116">
        <f t="shared" ref="CB212:CB214" si="537">BB212</f>
        <v>0</v>
      </c>
      <c r="CC212" s="144"/>
      <c r="CD212" s="113"/>
      <c r="CE212" s="113"/>
      <c r="CF212" s="113"/>
      <c r="CG212" s="113"/>
      <c r="CH212" s="113"/>
      <c r="CI212" s="113"/>
      <c r="CJ212" s="113"/>
      <c r="CK212">
        <f t="shared" ref="CK212:CK213" si="538">SUM(CD212:CJ212)</f>
        <v>0</v>
      </c>
      <c r="CL212" s="149">
        <f t="shared" ref="CL212:CL214" si="539">BL212</f>
        <v>0</v>
      </c>
      <c r="CM212" s="114">
        <v>8.7999999999999995E-2</v>
      </c>
      <c r="CN212" s="115">
        <v>0.08</v>
      </c>
      <c r="CO212" s="31">
        <f t="shared" ref="CO212:CO214" si="540">CL212*(1+CM212+CN212)</f>
        <v>0</v>
      </c>
      <c r="CP212" s="18">
        <f t="shared" ref="CP212:CP213" si="541">CK212*CO212</f>
        <v>0</v>
      </c>
    </row>
    <row r="213" spans="2:94" x14ac:dyDescent="0.35">
      <c r="B213" s="116" t="s">
        <v>29</v>
      </c>
      <c r="C213" s="144"/>
      <c r="D213" s="113"/>
      <c r="E213" s="113"/>
      <c r="F213" s="113"/>
      <c r="G213" s="113"/>
      <c r="H213" s="113"/>
      <c r="I213" s="113"/>
      <c r="J213" s="113"/>
      <c r="K213">
        <f t="shared" si="524"/>
        <v>0</v>
      </c>
      <c r="L213" s="149">
        <v>0</v>
      </c>
      <c r="M213" s="114">
        <v>8.7999999999999995E-2</v>
      </c>
      <c r="N213" s="115">
        <v>0.08</v>
      </c>
      <c r="O213" s="31">
        <f t="shared" si="525"/>
        <v>0</v>
      </c>
      <c r="P213" s="18">
        <f t="shared" si="526"/>
        <v>0</v>
      </c>
      <c r="AB213" s="116" t="str">
        <f t="shared" si="527"/>
        <v>Waiting Staff</v>
      </c>
      <c r="AC213" s="144"/>
      <c r="AD213" s="113"/>
      <c r="AE213" s="113"/>
      <c r="AF213" s="113"/>
      <c r="AG213" s="113"/>
      <c r="AH213" s="113"/>
      <c r="AI213" s="113"/>
      <c r="AJ213" s="113"/>
      <c r="AK213">
        <f t="shared" si="528"/>
        <v>0</v>
      </c>
      <c r="AL213" s="149">
        <f t="shared" si="529"/>
        <v>0</v>
      </c>
      <c r="AM213" s="114">
        <v>8.7999999999999995E-2</v>
      </c>
      <c r="AN213" s="115">
        <v>0.08</v>
      </c>
      <c r="AO213" s="31">
        <f t="shared" si="530"/>
        <v>0</v>
      </c>
      <c r="AP213" s="18">
        <f t="shared" si="531"/>
        <v>0</v>
      </c>
      <c r="BB213" s="116" t="str">
        <f t="shared" si="532"/>
        <v>Waiting Staff</v>
      </c>
      <c r="BC213" s="144"/>
      <c r="BD213" s="113"/>
      <c r="BE213" s="113"/>
      <c r="BF213" s="113"/>
      <c r="BG213" s="113"/>
      <c r="BH213" s="113"/>
      <c r="BI213" s="113"/>
      <c r="BJ213" s="113"/>
      <c r="BK213">
        <f t="shared" si="533"/>
        <v>0</v>
      </c>
      <c r="BL213" s="149">
        <f t="shared" si="534"/>
        <v>0</v>
      </c>
      <c r="BM213" s="114">
        <v>8.7999999999999995E-2</v>
      </c>
      <c r="BN213" s="115">
        <v>0.08</v>
      </c>
      <c r="BO213" s="31">
        <f t="shared" si="535"/>
        <v>0</v>
      </c>
      <c r="BP213" s="18">
        <f t="shared" si="536"/>
        <v>0</v>
      </c>
      <c r="CB213" s="116" t="str">
        <f t="shared" si="537"/>
        <v>Waiting Staff</v>
      </c>
      <c r="CC213" s="144"/>
      <c r="CD213" s="113"/>
      <c r="CE213" s="113"/>
      <c r="CF213" s="113"/>
      <c r="CG213" s="113"/>
      <c r="CH213" s="113"/>
      <c r="CI213" s="113"/>
      <c r="CJ213" s="113"/>
      <c r="CK213">
        <f t="shared" si="538"/>
        <v>0</v>
      </c>
      <c r="CL213" s="149">
        <f t="shared" si="539"/>
        <v>0</v>
      </c>
      <c r="CM213" s="114">
        <v>8.7999999999999995E-2</v>
      </c>
      <c r="CN213" s="115">
        <v>0.08</v>
      </c>
      <c r="CO213" s="31">
        <f t="shared" si="540"/>
        <v>0</v>
      </c>
      <c r="CP213" s="18">
        <f t="shared" si="541"/>
        <v>0</v>
      </c>
    </row>
    <row r="214" spans="2:94" x14ac:dyDescent="0.35">
      <c r="B214" s="116"/>
      <c r="C214" s="144"/>
      <c r="D214" s="113"/>
      <c r="E214" s="113"/>
      <c r="F214" s="113"/>
      <c r="G214" s="113"/>
      <c r="H214" s="113"/>
      <c r="I214" s="113"/>
      <c r="J214" s="113"/>
      <c r="K214">
        <f>SUM(D214:J214)</f>
        <v>0</v>
      </c>
      <c r="L214" s="149">
        <v>0</v>
      </c>
      <c r="M214" s="114">
        <v>0.1105</v>
      </c>
      <c r="N214" s="115">
        <v>0.08</v>
      </c>
      <c r="O214" s="31">
        <f t="shared" ref="O214" si="542">L214*(1+M214+N214)</f>
        <v>0</v>
      </c>
      <c r="P214" s="18">
        <f>K214*O214</f>
        <v>0</v>
      </c>
      <c r="AB214" s="116">
        <f t="shared" si="527"/>
        <v>0</v>
      </c>
      <c r="AC214" s="144"/>
      <c r="AD214" s="113"/>
      <c r="AE214" s="113"/>
      <c r="AF214" s="113"/>
      <c r="AG214" s="113"/>
      <c r="AH214" s="113"/>
      <c r="AI214" s="113"/>
      <c r="AJ214" s="113"/>
      <c r="AK214">
        <f>SUM(AD214:AJ214)</f>
        <v>0</v>
      </c>
      <c r="AL214" s="149">
        <f t="shared" si="529"/>
        <v>0</v>
      </c>
      <c r="AM214" s="114">
        <v>0.1105</v>
      </c>
      <c r="AN214" s="115">
        <v>0.08</v>
      </c>
      <c r="AO214" s="31">
        <f t="shared" si="530"/>
        <v>0</v>
      </c>
      <c r="AP214" s="18">
        <f>AK214*AO214</f>
        <v>0</v>
      </c>
      <c r="BB214" s="116">
        <f t="shared" si="532"/>
        <v>0</v>
      </c>
      <c r="BC214" s="144"/>
      <c r="BD214" s="113"/>
      <c r="BE214" s="113"/>
      <c r="BF214" s="113"/>
      <c r="BG214" s="113"/>
      <c r="BH214" s="113"/>
      <c r="BI214" s="113"/>
      <c r="BJ214" s="113"/>
      <c r="BK214">
        <f>SUM(BD214:BJ214)</f>
        <v>0</v>
      </c>
      <c r="BL214" s="149">
        <f t="shared" si="534"/>
        <v>0</v>
      </c>
      <c r="BM214" s="114">
        <v>0.1105</v>
      </c>
      <c r="BN214" s="115">
        <v>0.08</v>
      </c>
      <c r="BO214" s="31">
        <f t="shared" si="535"/>
        <v>0</v>
      </c>
      <c r="BP214" s="18">
        <f>BK214*BO214</f>
        <v>0</v>
      </c>
      <c r="CB214" s="116">
        <f t="shared" si="537"/>
        <v>0</v>
      </c>
      <c r="CC214" s="144"/>
      <c r="CD214" s="113"/>
      <c r="CE214" s="113"/>
      <c r="CF214" s="113"/>
      <c r="CG214" s="113"/>
      <c r="CH214" s="113"/>
      <c r="CI214" s="113"/>
      <c r="CJ214" s="113"/>
      <c r="CK214">
        <f>SUM(CD214:CJ214)</f>
        <v>0</v>
      </c>
      <c r="CL214" s="149">
        <f t="shared" si="539"/>
        <v>0</v>
      </c>
      <c r="CM214" s="114">
        <v>0.1105</v>
      </c>
      <c r="CN214" s="115">
        <v>0.08</v>
      </c>
      <c r="CO214" s="31">
        <f t="shared" si="540"/>
        <v>0</v>
      </c>
      <c r="CP214" s="18">
        <f>CK214*CO214</f>
        <v>0</v>
      </c>
    </row>
    <row r="215" spans="2:94" x14ac:dyDescent="0.35">
      <c r="B215" s="271" t="s">
        <v>218</v>
      </c>
      <c r="C215" s="144"/>
      <c r="D215" s="288">
        <f>(D211*O211)+(D212*O212)+(D213*O213)+(D214*O214)</f>
        <v>0</v>
      </c>
      <c r="E215" s="288">
        <f>(E211*O211)+(E212*O212)+(E213*O213)+(E214*O214)</f>
        <v>0</v>
      </c>
      <c r="F215" s="288">
        <f>(F211*O211)+(F212*O212)+(F213*O213)+(F214*O214)</f>
        <v>0</v>
      </c>
      <c r="G215" s="288">
        <f>(G211*O211)+(G212*O212)+(G213*O213)+(G214*O214)</f>
        <v>0</v>
      </c>
      <c r="H215" s="288">
        <f>(H211*O211)+(H212*O212)+(H213*O213)+(H214*O214)</f>
        <v>0</v>
      </c>
      <c r="I215" s="288">
        <f>(I211*O211)+(I212*O212)+(I213*O213)+(I214*O214)</f>
        <v>0</v>
      </c>
      <c r="J215" s="288">
        <f>(J211*O211)+(J212*O212)+(J213*O213)+(J214*O214)</f>
        <v>0</v>
      </c>
      <c r="L215" s="272"/>
      <c r="M215" s="152"/>
      <c r="N215" s="152"/>
      <c r="O215" s="16"/>
      <c r="P215" s="19">
        <f>SUM(P211:P214)</f>
        <v>0</v>
      </c>
      <c r="AB215" s="271" t="s">
        <v>218</v>
      </c>
      <c r="AC215" s="144"/>
      <c r="AD215" s="288">
        <f>(AD211*AO211)+(AD212*AO212)+(AD213*AO213)+(AD214*AO214)</f>
        <v>0</v>
      </c>
      <c r="AE215" s="288">
        <f>(AE211*AO211)+(AE212*AO212)+(AE213*AO213)+(AE214*AO214)</f>
        <v>0</v>
      </c>
      <c r="AF215" s="288">
        <f>(AF211*AO211)+(AF212*AO212)+(AF213*AO213)+(AF214*AO214)</f>
        <v>0</v>
      </c>
      <c r="AG215" s="288">
        <f>(AG211*AO211)+(AG212*AO212)+(AG213*AO213)+(AG214*AO214)</f>
        <v>0</v>
      </c>
      <c r="AH215" s="288">
        <f>(AH211*AO211)+(AH212*AO212)+(AH213*AO213)+(AH214*AO214)</f>
        <v>0</v>
      </c>
      <c r="AI215" s="288">
        <f>(AI211*AO211)+(AI212*AO212)+(AI213*AO213)+(AI214*AO214)</f>
        <v>0</v>
      </c>
      <c r="AJ215" s="288">
        <f>(AJ211*AO211)+(AJ212*AO212)+(AJ213*AO213)+(AJ214*AO214)</f>
        <v>0</v>
      </c>
      <c r="AL215" s="272"/>
      <c r="AM215" s="152"/>
      <c r="AN215" s="152"/>
      <c r="AO215" s="16"/>
      <c r="AP215" s="19">
        <f>SUM(AP211:AP214)</f>
        <v>0</v>
      </c>
      <c r="BB215" s="271" t="s">
        <v>218</v>
      </c>
      <c r="BC215" s="144"/>
      <c r="BD215" s="288">
        <f>(BD211*BO211)+(BD212*BO212)+(BD213*BO213)+(BD214*BO214)</f>
        <v>0</v>
      </c>
      <c r="BE215" s="288">
        <f>(BE211*BO211)+(BE212*BO212)+(BE213*BO213)+(BE214*BO214)</f>
        <v>0</v>
      </c>
      <c r="BF215" s="288">
        <f>(BF211*BO211)+(BF212*BO212)+(BF213*BO213)+(BF214*BO214)</f>
        <v>0</v>
      </c>
      <c r="BG215" s="288">
        <f>(BG211*BO211)+(BG212*BO212)+(BG213*BO213)+(BG214*BO214)</f>
        <v>0</v>
      </c>
      <c r="BH215" s="288">
        <f>(BH211*BO211)+(BH212*BO212)+(BH213*BO213)+(BH214*BO214)</f>
        <v>0</v>
      </c>
      <c r="BI215" s="288">
        <f>(BI211*BO211)+(BI212*BO212)+(BI213*BO213)+(BI214*BO214)</f>
        <v>0</v>
      </c>
      <c r="BJ215" s="288">
        <f>(BJ211*BO211)+(BJ212*BO212)+(BJ213*BO213)+(BJ214*BO214)</f>
        <v>0</v>
      </c>
      <c r="BL215" s="272"/>
      <c r="BM215" s="152"/>
      <c r="BN215" s="152"/>
      <c r="BO215" s="16"/>
      <c r="BP215" s="19">
        <f>SUM(BP211:BP214)</f>
        <v>0</v>
      </c>
      <c r="CB215" s="271" t="s">
        <v>218</v>
      </c>
      <c r="CC215" s="144"/>
      <c r="CD215" s="288">
        <f>(CD211*CO211)+(CD212*CO212)+(CD213*CO213)+(CD214*CO214)</f>
        <v>0</v>
      </c>
      <c r="CE215" s="288">
        <f>(CE211*CO211)+(CE212*CO212)+(CE213*CO213)+(CE214*CO214)</f>
        <v>0</v>
      </c>
      <c r="CF215" s="288">
        <f>(CF211*CO211)+(CF212*CO212)+(CF213*CO213)+(CF214*CO214)</f>
        <v>0</v>
      </c>
      <c r="CG215" s="288">
        <f>(CG211*CO211)+(CG212*CO212)+(CG213*CO213)+(CG214*CO214)</f>
        <v>0</v>
      </c>
      <c r="CH215" s="288">
        <f>(CH211*CO211)+(CH212*CO212)+(CH213*CO213)+(CH214*CO214)</f>
        <v>0</v>
      </c>
      <c r="CI215" s="288">
        <f>(CI211*CO211)+(CI212*CO212)+(CI213*CO213)+(CI214*CO214)</f>
        <v>0</v>
      </c>
      <c r="CJ215" s="288">
        <f>(CJ211*CO211)+(CJ212*CO212)+(CJ213*CO213)+(CJ214*CO214)</f>
        <v>0</v>
      </c>
      <c r="CL215" s="272"/>
      <c r="CM215" s="152"/>
      <c r="CN215" s="152"/>
      <c r="CO215" s="16"/>
      <c r="CP215" s="19">
        <f>SUM(CP211:CP214)</f>
        <v>0</v>
      </c>
    </row>
    <row r="216" spans="2:94" x14ac:dyDescent="0.35">
      <c r="B216" s="271"/>
      <c r="C216" s="144"/>
      <c r="D216" s="120"/>
      <c r="E216" s="120"/>
      <c r="F216" s="120"/>
      <c r="G216" s="144"/>
      <c r="H216" s="120"/>
      <c r="I216" s="120"/>
      <c r="J216" s="120"/>
      <c r="L216" s="272"/>
      <c r="M216" s="152"/>
      <c r="N216" s="152"/>
      <c r="O216" s="16"/>
      <c r="P216" s="18"/>
      <c r="AB216" s="271"/>
      <c r="AC216" s="144"/>
      <c r="AD216" s="120"/>
      <c r="AE216" s="120"/>
      <c r="AF216" s="120"/>
      <c r="AG216" s="144"/>
      <c r="AH216" s="120"/>
      <c r="AI216" s="120"/>
      <c r="AJ216" s="120"/>
      <c r="AL216" s="272"/>
      <c r="AM216" s="152"/>
      <c r="AN216" s="152"/>
      <c r="AO216" s="16"/>
      <c r="AP216" s="18"/>
      <c r="BB216" s="271"/>
      <c r="BC216" s="144"/>
      <c r="BD216" s="120"/>
      <c r="BE216" s="120"/>
      <c r="BF216" s="120"/>
      <c r="BG216" s="144"/>
      <c r="BH216" s="120"/>
      <c r="BI216" s="120"/>
      <c r="BJ216" s="120"/>
      <c r="BL216" s="272"/>
      <c r="BM216" s="152"/>
      <c r="BN216" s="152"/>
      <c r="BO216" s="16"/>
      <c r="BP216" s="18"/>
      <c r="CB216" s="271"/>
      <c r="CC216" s="144"/>
      <c r="CD216" s="120"/>
      <c r="CE216" s="120"/>
      <c r="CF216" s="120"/>
      <c r="CG216" s="144"/>
      <c r="CH216" s="120"/>
      <c r="CI216" s="120"/>
      <c r="CJ216" s="120"/>
      <c r="CL216" s="272"/>
      <c r="CM216" s="152"/>
      <c r="CN216" s="152"/>
      <c r="CO216" s="16"/>
      <c r="CP216" s="18"/>
    </row>
    <row r="217" spans="2:94" x14ac:dyDescent="0.35">
      <c r="B217" s="30" t="s">
        <v>274</v>
      </c>
      <c r="C217" s="144"/>
      <c r="D217" s="120"/>
      <c r="E217" s="120"/>
      <c r="F217" s="120"/>
      <c r="G217" s="144"/>
      <c r="H217" s="120"/>
      <c r="I217" s="120"/>
      <c r="J217" s="120"/>
      <c r="L217" s="272"/>
      <c r="M217" s="152"/>
      <c r="N217" s="152"/>
      <c r="O217" s="16"/>
      <c r="P217" s="18"/>
      <c r="AB217" s="30" t="s">
        <v>274</v>
      </c>
      <c r="AC217" s="144"/>
      <c r="AD217" s="120"/>
      <c r="AE217" s="120"/>
      <c r="AF217" s="120"/>
      <c r="AG217" s="144"/>
      <c r="AH217" s="120"/>
      <c r="AI217" s="120"/>
      <c r="AJ217" s="120"/>
      <c r="AL217" s="272"/>
      <c r="AM217" s="152"/>
      <c r="AN217" s="152"/>
      <c r="AO217" s="16"/>
      <c r="AP217" s="18"/>
      <c r="BB217" s="30" t="s">
        <v>274</v>
      </c>
      <c r="BC217" s="144"/>
      <c r="BD217" s="120"/>
      <c r="BE217" s="120"/>
      <c r="BF217" s="120"/>
      <c r="BG217" s="144"/>
      <c r="BH217" s="120"/>
      <c r="BI217" s="120"/>
      <c r="BJ217" s="120"/>
      <c r="BL217" s="272"/>
      <c r="BM217" s="152"/>
      <c r="BN217" s="152"/>
      <c r="BO217" s="16"/>
      <c r="BP217" s="18"/>
      <c r="CB217" s="30" t="s">
        <v>274</v>
      </c>
      <c r="CC217" s="144"/>
      <c r="CD217" s="120"/>
      <c r="CE217" s="120"/>
      <c r="CF217" s="120"/>
      <c r="CG217" s="144"/>
      <c r="CH217" s="120"/>
      <c r="CI217" s="120"/>
      <c r="CJ217" s="120"/>
      <c r="CL217" s="272"/>
      <c r="CM217" s="152"/>
      <c r="CN217" s="152"/>
      <c r="CO217" s="16"/>
      <c r="CP217" s="18"/>
    </row>
    <row r="218" spans="2:94" x14ac:dyDescent="0.35">
      <c r="B218" s="116" t="s">
        <v>273</v>
      </c>
      <c r="C218" s="144"/>
      <c r="D218" s="113"/>
      <c r="E218" s="113"/>
      <c r="F218" s="113"/>
      <c r="G218" s="113"/>
      <c r="H218" s="113"/>
      <c r="I218" s="113"/>
      <c r="J218" s="113"/>
      <c r="K218">
        <f t="shared" ref="K218:K221" si="543">SUM(D218:J218)</f>
        <v>0</v>
      </c>
      <c r="L218" s="149">
        <v>0</v>
      </c>
      <c r="M218" s="114">
        <v>0.1105</v>
      </c>
      <c r="N218" s="273">
        <v>0.08</v>
      </c>
      <c r="O218" s="31">
        <f t="shared" ref="O218:O221" si="544">L218*(1+M218+N218)</f>
        <v>0</v>
      </c>
      <c r="P218" s="18">
        <f t="shared" ref="P218:P221" si="545">K218*O218</f>
        <v>0</v>
      </c>
      <c r="AB218" s="116" t="str">
        <f t="shared" ref="AB218:AB221" si="546">B218</f>
        <v>Chef brigade</v>
      </c>
      <c r="AC218" s="144"/>
      <c r="AD218" s="113">
        <v>5</v>
      </c>
      <c r="AE218" s="113">
        <v>5</v>
      </c>
      <c r="AF218" s="113">
        <v>10</v>
      </c>
      <c r="AG218" s="113">
        <v>10</v>
      </c>
      <c r="AH218" s="113">
        <v>10</v>
      </c>
      <c r="AI218" s="113">
        <v>15</v>
      </c>
      <c r="AJ218" s="113">
        <v>10</v>
      </c>
      <c r="AK218">
        <f t="shared" ref="AK218:AK221" si="547">SUM(AD218:AJ218)</f>
        <v>65</v>
      </c>
      <c r="AL218" s="149">
        <f t="shared" ref="AL218:AL221" si="548">L218</f>
        <v>0</v>
      </c>
      <c r="AM218" s="114">
        <v>0.1105</v>
      </c>
      <c r="AN218" s="273">
        <v>0.08</v>
      </c>
      <c r="AO218" s="31">
        <f t="shared" ref="AO218:AO221" si="549">AL218*(1+AM218+AN218)</f>
        <v>0</v>
      </c>
      <c r="AP218" s="18">
        <f t="shared" ref="AP218:AP221" si="550">AK218*AO218</f>
        <v>0</v>
      </c>
      <c r="BB218" s="116" t="str">
        <f t="shared" ref="BB218:BB221" si="551">AB218</f>
        <v>Chef brigade</v>
      </c>
      <c r="BC218" s="144"/>
      <c r="BD218" s="113"/>
      <c r="BE218" s="113"/>
      <c r="BF218" s="113"/>
      <c r="BG218" s="113"/>
      <c r="BH218" s="113"/>
      <c r="BI218" s="113"/>
      <c r="BJ218" s="113"/>
      <c r="BK218">
        <f t="shared" ref="BK218:BK221" si="552">SUM(BD218:BJ218)</f>
        <v>0</v>
      </c>
      <c r="BL218" s="149">
        <f t="shared" ref="BL218:BL221" si="553">AL218</f>
        <v>0</v>
      </c>
      <c r="BM218" s="114">
        <v>0.1105</v>
      </c>
      <c r="BN218" s="273">
        <v>0.08</v>
      </c>
      <c r="BO218" s="31">
        <f t="shared" ref="BO218:BO221" si="554">BL218*(1+BM218+BN218)</f>
        <v>0</v>
      </c>
      <c r="BP218" s="18">
        <f t="shared" ref="BP218:BP221" si="555">BK218*BO218</f>
        <v>0</v>
      </c>
      <c r="CB218" s="116" t="str">
        <f t="shared" ref="CB218:CB221" si="556">BB218</f>
        <v>Chef brigade</v>
      </c>
      <c r="CC218" s="144"/>
      <c r="CD218" s="113"/>
      <c r="CE218" s="113"/>
      <c r="CF218" s="113"/>
      <c r="CG218" s="113"/>
      <c r="CH218" s="113"/>
      <c r="CI218" s="113"/>
      <c r="CJ218" s="113"/>
      <c r="CK218">
        <f t="shared" ref="CK218:CK221" si="557">SUM(CD218:CJ218)</f>
        <v>0</v>
      </c>
      <c r="CL218" s="149">
        <f t="shared" ref="CL218:CL221" si="558">BL218</f>
        <v>0</v>
      </c>
      <c r="CM218" s="114">
        <v>0.1105</v>
      </c>
      <c r="CN218" s="273">
        <v>0.08</v>
      </c>
      <c r="CO218" s="31">
        <f t="shared" ref="CO218:CO221" si="559">CL218*(1+CM218+CN218)</f>
        <v>0</v>
      </c>
      <c r="CP218" s="18">
        <f t="shared" ref="CP218:CP221" si="560">CK218*CO218</f>
        <v>0</v>
      </c>
    </row>
    <row r="219" spans="2:94" x14ac:dyDescent="0.35">
      <c r="B219" s="116" t="s">
        <v>331</v>
      </c>
      <c r="C219" s="144"/>
      <c r="D219" s="113"/>
      <c r="E219" s="113"/>
      <c r="F219" s="113"/>
      <c r="G219" s="113"/>
      <c r="H219" s="113"/>
      <c r="I219" s="113"/>
      <c r="J219" s="113"/>
      <c r="K219">
        <f t="shared" si="543"/>
        <v>0</v>
      </c>
      <c r="L219" s="149">
        <v>0</v>
      </c>
      <c r="M219" s="114">
        <v>8.7999999999999995E-2</v>
      </c>
      <c r="N219" s="273">
        <v>0.08</v>
      </c>
      <c r="O219" s="31">
        <f t="shared" si="544"/>
        <v>0</v>
      </c>
      <c r="P219" s="18">
        <f t="shared" si="545"/>
        <v>0</v>
      </c>
      <c r="AB219" s="116" t="str">
        <f t="shared" si="546"/>
        <v>Kitchen Porter</v>
      </c>
      <c r="AC219" s="144"/>
      <c r="AD219" s="113">
        <v>2</v>
      </c>
      <c r="AE219" s="113">
        <v>2</v>
      </c>
      <c r="AF219" s="113">
        <v>2</v>
      </c>
      <c r="AG219" s="113">
        <v>4</v>
      </c>
      <c r="AH219" s="113">
        <v>6</v>
      </c>
      <c r="AI219" s="113">
        <v>6</v>
      </c>
      <c r="AJ219" s="113">
        <v>5</v>
      </c>
      <c r="AK219">
        <f t="shared" si="547"/>
        <v>27</v>
      </c>
      <c r="AL219" s="149">
        <f t="shared" si="548"/>
        <v>0</v>
      </c>
      <c r="AM219" s="114">
        <v>8.7999999999999995E-2</v>
      </c>
      <c r="AN219" s="273">
        <v>0.08</v>
      </c>
      <c r="AO219" s="31">
        <f t="shared" si="549"/>
        <v>0</v>
      </c>
      <c r="AP219" s="18">
        <f t="shared" si="550"/>
        <v>0</v>
      </c>
      <c r="BB219" s="116" t="str">
        <f t="shared" si="551"/>
        <v>Kitchen Porter</v>
      </c>
      <c r="BC219" s="144"/>
      <c r="BD219" s="113"/>
      <c r="BE219" s="113"/>
      <c r="BF219" s="113"/>
      <c r="BG219" s="113"/>
      <c r="BH219" s="113"/>
      <c r="BI219" s="113"/>
      <c r="BJ219" s="113"/>
      <c r="BK219">
        <f t="shared" si="552"/>
        <v>0</v>
      </c>
      <c r="BL219" s="149">
        <f t="shared" si="553"/>
        <v>0</v>
      </c>
      <c r="BM219" s="114">
        <v>8.7999999999999995E-2</v>
      </c>
      <c r="BN219" s="273">
        <v>0.08</v>
      </c>
      <c r="BO219" s="31">
        <f t="shared" si="554"/>
        <v>0</v>
      </c>
      <c r="BP219" s="18">
        <f t="shared" si="555"/>
        <v>0</v>
      </c>
      <c r="CB219" s="116" t="str">
        <f t="shared" si="556"/>
        <v>Kitchen Porter</v>
      </c>
      <c r="CC219" s="144"/>
      <c r="CD219" s="113"/>
      <c r="CE219" s="113"/>
      <c r="CF219" s="113"/>
      <c r="CG219" s="113"/>
      <c r="CH219" s="113"/>
      <c r="CI219" s="113"/>
      <c r="CJ219" s="113"/>
      <c r="CK219">
        <f t="shared" si="557"/>
        <v>0</v>
      </c>
      <c r="CL219" s="149">
        <f t="shared" si="558"/>
        <v>0</v>
      </c>
      <c r="CM219" s="114">
        <v>8.7999999999999995E-2</v>
      </c>
      <c r="CN219" s="273">
        <v>0.08</v>
      </c>
      <c r="CO219" s="31">
        <f t="shared" si="559"/>
        <v>0</v>
      </c>
      <c r="CP219" s="18">
        <f t="shared" si="560"/>
        <v>0</v>
      </c>
    </row>
    <row r="220" spans="2:94" x14ac:dyDescent="0.35">
      <c r="B220" s="116"/>
      <c r="C220" s="144"/>
      <c r="D220" s="113"/>
      <c r="E220" s="113"/>
      <c r="F220" s="113"/>
      <c r="G220" s="113"/>
      <c r="H220" s="113"/>
      <c r="I220" s="113"/>
      <c r="J220" s="113"/>
      <c r="K220">
        <f t="shared" si="543"/>
        <v>0</v>
      </c>
      <c r="L220" s="149">
        <v>0</v>
      </c>
      <c r="M220" s="114">
        <v>8.7999999999999995E-2</v>
      </c>
      <c r="N220" s="273">
        <v>0.08</v>
      </c>
      <c r="O220" s="31">
        <f t="shared" si="544"/>
        <v>0</v>
      </c>
      <c r="P220" s="18">
        <f t="shared" si="545"/>
        <v>0</v>
      </c>
      <c r="AB220" s="116">
        <f t="shared" si="546"/>
        <v>0</v>
      </c>
      <c r="AC220" s="144"/>
      <c r="AD220" s="113"/>
      <c r="AE220" s="113"/>
      <c r="AF220" s="113"/>
      <c r="AG220" s="113"/>
      <c r="AH220" s="113"/>
      <c r="AI220" s="113"/>
      <c r="AJ220" s="113"/>
      <c r="AK220">
        <f t="shared" si="547"/>
        <v>0</v>
      </c>
      <c r="AL220" s="149">
        <f t="shared" si="548"/>
        <v>0</v>
      </c>
      <c r="AM220" s="114">
        <v>8.7999999999999995E-2</v>
      </c>
      <c r="AN220" s="273">
        <v>0.08</v>
      </c>
      <c r="AO220" s="31">
        <f t="shared" si="549"/>
        <v>0</v>
      </c>
      <c r="AP220" s="18">
        <f t="shared" si="550"/>
        <v>0</v>
      </c>
      <c r="BB220" s="116">
        <f t="shared" si="551"/>
        <v>0</v>
      </c>
      <c r="BC220" s="144"/>
      <c r="BD220" s="113"/>
      <c r="BE220" s="113"/>
      <c r="BF220" s="113"/>
      <c r="BG220" s="113"/>
      <c r="BH220" s="113"/>
      <c r="BI220" s="113"/>
      <c r="BJ220" s="113"/>
      <c r="BK220">
        <f t="shared" si="552"/>
        <v>0</v>
      </c>
      <c r="BL220" s="149">
        <f t="shared" si="553"/>
        <v>0</v>
      </c>
      <c r="BM220" s="114">
        <v>8.7999999999999995E-2</v>
      </c>
      <c r="BN220" s="273">
        <v>0.08</v>
      </c>
      <c r="BO220" s="31">
        <f t="shared" si="554"/>
        <v>0</v>
      </c>
      <c r="BP220" s="18">
        <f t="shared" si="555"/>
        <v>0</v>
      </c>
      <c r="CB220" s="116">
        <f t="shared" si="556"/>
        <v>0</v>
      </c>
      <c r="CC220" s="144"/>
      <c r="CD220" s="113"/>
      <c r="CE220" s="113"/>
      <c r="CF220" s="113"/>
      <c r="CG220" s="113"/>
      <c r="CH220" s="113"/>
      <c r="CI220" s="113"/>
      <c r="CJ220" s="113"/>
      <c r="CK220">
        <f t="shared" si="557"/>
        <v>0</v>
      </c>
      <c r="CL220" s="149">
        <f t="shared" si="558"/>
        <v>0</v>
      </c>
      <c r="CM220" s="114">
        <v>8.7999999999999995E-2</v>
      </c>
      <c r="CN220" s="273">
        <v>0.08</v>
      </c>
      <c r="CO220" s="31">
        <f t="shared" si="559"/>
        <v>0</v>
      </c>
      <c r="CP220" s="18">
        <f t="shared" si="560"/>
        <v>0</v>
      </c>
    </row>
    <row r="221" spans="2:94" x14ac:dyDescent="0.35">
      <c r="B221" s="116"/>
      <c r="C221" s="144"/>
      <c r="D221" s="113"/>
      <c r="E221" s="113"/>
      <c r="F221" s="113"/>
      <c r="G221" s="113"/>
      <c r="H221" s="113"/>
      <c r="I221" s="113"/>
      <c r="J221" s="113"/>
      <c r="K221">
        <f t="shared" si="543"/>
        <v>0</v>
      </c>
      <c r="L221" s="149">
        <v>0</v>
      </c>
      <c r="M221" s="114">
        <v>0.1105</v>
      </c>
      <c r="N221" s="273">
        <v>0.08</v>
      </c>
      <c r="O221" s="31">
        <f t="shared" si="544"/>
        <v>0</v>
      </c>
      <c r="P221" s="18">
        <f t="shared" si="545"/>
        <v>0</v>
      </c>
      <c r="AB221" s="116">
        <f t="shared" si="546"/>
        <v>0</v>
      </c>
      <c r="AC221" s="144"/>
      <c r="AD221" s="113"/>
      <c r="AE221" s="113"/>
      <c r="AF221" s="113"/>
      <c r="AG221" s="113"/>
      <c r="AH221" s="113"/>
      <c r="AI221" s="113"/>
      <c r="AJ221" s="113"/>
      <c r="AK221">
        <f t="shared" si="547"/>
        <v>0</v>
      </c>
      <c r="AL221" s="149">
        <f t="shared" si="548"/>
        <v>0</v>
      </c>
      <c r="AM221" s="114">
        <v>0.1105</v>
      </c>
      <c r="AN221" s="273">
        <v>0.08</v>
      </c>
      <c r="AO221" s="31">
        <f t="shared" si="549"/>
        <v>0</v>
      </c>
      <c r="AP221" s="18">
        <f t="shared" si="550"/>
        <v>0</v>
      </c>
      <c r="BB221" s="116">
        <f t="shared" si="551"/>
        <v>0</v>
      </c>
      <c r="BC221" s="144"/>
      <c r="BD221" s="113"/>
      <c r="BE221" s="113"/>
      <c r="BF221" s="113"/>
      <c r="BG221" s="113"/>
      <c r="BH221" s="113"/>
      <c r="BI221" s="113"/>
      <c r="BJ221" s="113"/>
      <c r="BK221">
        <f t="shared" si="552"/>
        <v>0</v>
      </c>
      <c r="BL221" s="149">
        <f t="shared" si="553"/>
        <v>0</v>
      </c>
      <c r="BM221" s="114">
        <v>0.1105</v>
      </c>
      <c r="BN221" s="273">
        <v>0.08</v>
      </c>
      <c r="BO221" s="31">
        <f t="shared" si="554"/>
        <v>0</v>
      </c>
      <c r="BP221" s="18">
        <f t="shared" si="555"/>
        <v>0</v>
      </c>
      <c r="CB221" s="116">
        <f t="shared" si="556"/>
        <v>0</v>
      </c>
      <c r="CC221" s="144"/>
      <c r="CD221" s="113"/>
      <c r="CE221" s="113"/>
      <c r="CF221" s="113"/>
      <c r="CG221" s="113"/>
      <c r="CH221" s="113"/>
      <c r="CI221" s="113"/>
      <c r="CJ221" s="113"/>
      <c r="CK221">
        <f t="shared" si="557"/>
        <v>0</v>
      </c>
      <c r="CL221" s="149">
        <f t="shared" si="558"/>
        <v>0</v>
      </c>
      <c r="CM221" s="114">
        <v>0.1105</v>
      </c>
      <c r="CN221" s="273">
        <v>0.08</v>
      </c>
      <c r="CO221" s="31">
        <f t="shared" si="559"/>
        <v>0</v>
      </c>
      <c r="CP221" s="18">
        <f t="shared" si="560"/>
        <v>0</v>
      </c>
    </row>
    <row r="222" spans="2:94" x14ac:dyDescent="0.35">
      <c r="B222" s="271" t="s">
        <v>58</v>
      </c>
      <c r="C222" s="144"/>
      <c r="D222" s="288">
        <f>(D218*O218)+(D219*O219)+(D220*O220)+(D221*O221)</f>
        <v>0</v>
      </c>
      <c r="E222" s="288">
        <f>(E218*O218)+(E219*O219)+(E220*O220)+(E221*O221)</f>
        <v>0</v>
      </c>
      <c r="F222" s="288">
        <f>(F218*O218)+(F219*O219)+(F220*O220)+(F221*O221)</f>
        <v>0</v>
      </c>
      <c r="G222" s="288">
        <f>(G218*O218)+(G219*O219)+(G220*O220)+(G221*O221)</f>
        <v>0</v>
      </c>
      <c r="H222" s="288">
        <f>(H218*O218)+(H219*O219)+(H220*O220)+(H221*O221)</f>
        <v>0</v>
      </c>
      <c r="I222" s="288">
        <f>(I218*O218)+(I219*O219)+(I220*O220)+(I221*O221)</f>
        <v>0</v>
      </c>
      <c r="J222" s="288">
        <f>(J218*O218)+(J219*O219)+(J220*O220)+(J221*O221)</f>
        <v>0</v>
      </c>
      <c r="L222" s="272"/>
      <c r="M222" s="152"/>
      <c r="N222" s="152"/>
      <c r="O222" s="16"/>
      <c r="P222" s="19">
        <f>SUM(P218:P221)</f>
        <v>0</v>
      </c>
      <c r="AB222" s="271" t="s">
        <v>58</v>
      </c>
      <c r="AC222" s="144"/>
      <c r="AD222" s="288">
        <f>(AD218*AO218)+(AD219*AO219)+(AD220*AO220)+(AD221*AO221)</f>
        <v>0</v>
      </c>
      <c r="AE222" s="288">
        <f>(AE218*AO218)+(AE219*AO219)+(AE220*AO220)+(AE221*AO221)</f>
        <v>0</v>
      </c>
      <c r="AF222" s="288">
        <f>(AF218*AO218)+(AF219*AO219)+(AF220*AO220)+(AF221*AO221)</f>
        <v>0</v>
      </c>
      <c r="AG222" s="288">
        <f>(AG218*AO218)+(AG219*AO219)+(AG220*AO220)+(AG221*AO221)</f>
        <v>0</v>
      </c>
      <c r="AH222" s="288">
        <f>(AH218*AO218)+(AH219*AO219)+(AH220*AO220)+(AH221*AO221)</f>
        <v>0</v>
      </c>
      <c r="AI222" s="288">
        <f>(AI218*AO218)+(AI219*AO219)+(AI220*AO220)+(AI221*AO221)</f>
        <v>0</v>
      </c>
      <c r="AJ222" s="288">
        <f>(AJ218*AO218)+(AJ219*AO219)+(AJ220*AO220)+(AJ221*AO221)</f>
        <v>0</v>
      </c>
      <c r="AL222" s="272"/>
      <c r="AM222" s="152"/>
      <c r="AN222" s="152"/>
      <c r="AO222" s="16"/>
      <c r="AP222" s="19">
        <f>SUM(AP218:AP221)</f>
        <v>0</v>
      </c>
      <c r="BB222" s="271" t="s">
        <v>58</v>
      </c>
      <c r="BC222" s="144"/>
      <c r="BD222" s="288">
        <f>(BD218*BO218)+(BD219*BO219)+(BD220*BO220)+(BD221*BO221)</f>
        <v>0</v>
      </c>
      <c r="BE222" s="288">
        <f>(BE218*BO218)+(BE219*BO219)+(BE220*BO220)+(BE221*BO221)</f>
        <v>0</v>
      </c>
      <c r="BF222" s="288">
        <f>(BF218*BO218)+(BF219*BO219)+(BF220*BO220)+(BF221*BO221)</f>
        <v>0</v>
      </c>
      <c r="BG222" s="288">
        <f>(BG218*BO218)+(BG219*BO219)+(BG220*BO220)+(BG221*BO221)</f>
        <v>0</v>
      </c>
      <c r="BH222" s="288">
        <f>(BH218*BO218)+(BH219*BO219)+(BH220*BO220)+(BH221*BO221)</f>
        <v>0</v>
      </c>
      <c r="BI222" s="288">
        <f>(BI218*BO218)+(BI219*BO219)+(BI220*BO220)+(BI221*BO221)</f>
        <v>0</v>
      </c>
      <c r="BJ222" s="288">
        <f>(BJ218*BO218)+(BJ219*BO219)+(BJ220*BO220)+(BJ221*BO221)</f>
        <v>0</v>
      </c>
      <c r="BL222" s="272"/>
      <c r="BM222" s="152"/>
      <c r="BN222" s="152"/>
      <c r="BO222" s="16"/>
      <c r="BP222" s="19">
        <f>SUM(BP218:BP221)</f>
        <v>0</v>
      </c>
      <c r="CB222" s="271" t="s">
        <v>58</v>
      </c>
      <c r="CC222" s="144"/>
      <c r="CD222" s="288">
        <f>(CD218*CO218)+(CD219*CO219)+(CD220*CO220)+(CD221*CO221)</f>
        <v>0</v>
      </c>
      <c r="CE222" s="288">
        <f>(CE218*CO218)+(CE219*CO219)+(CE220*CO220)+(CE221*CO221)</f>
        <v>0</v>
      </c>
      <c r="CF222" s="288">
        <f>(CF218*CO218)+(CF219*CO219)+(CF220*CO220)+(CF221*CO221)</f>
        <v>0</v>
      </c>
      <c r="CG222" s="288">
        <f>(CG218*CO218)+(CG219*CO219)+(CG220*CO220)+(CG221*CO221)</f>
        <v>0</v>
      </c>
      <c r="CH222" s="288">
        <f>(CH218*CO218)+(CH219*CO219)+(CH220*CO220)+(CH221*CO221)</f>
        <v>0</v>
      </c>
      <c r="CI222" s="288">
        <f>(CI218*CO218)+(CI219*CO219)+(CI220*CO220)+(CI221*CO221)</f>
        <v>0</v>
      </c>
      <c r="CJ222" s="288">
        <f>(CJ218*CO218)+(CJ219*CO219)+(CJ220*CO220)+(CJ221*CO221)</f>
        <v>0</v>
      </c>
      <c r="CL222" s="272"/>
      <c r="CM222" s="152"/>
      <c r="CN222" s="152"/>
      <c r="CO222" s="16"/>
      <c r="CP222" s="19">
        <f>SUM(CP218:CP221)</f>
        <v>0</v>
      </c>
    </row>
    <row r="223" spans="2:94" x14ac:dyDescent="0.35">
      <c r="B223" s="271"/>
      <c r="C223" s="144"/>
      <c r="D223" s="120"/>
      <c r="E223" s="120"/>
      <c r="F223" s="120"/>
      <c r="G223" s="144"/>
      <c r="H223" s="120"/>
      <c r="I223" s="120"/>
      <c r="J223" s="120"/>
      <c r="L223" s="272"/>
      <c r="M223" s="152"/>
      <c r="N223" s="152"/>
      <c r="O223" s="16"/>
      <c r="P223" s="18"/>
      <c r="AB223" s="271"/>
      <c r="AC223" s="144"/>
      <c r="AD223" s="120"/>
      <c r="AE223" s="120"/>
      <c r="AF223" s="120"/>
      <c r="AG223" s="144"/>
      <c r="AH223" s="120"/>
      <c r="AI223" s="120"/>
      <c r="AJ223" s="120"/>
      <c r="AL223" s="272"/>
      <c r="AM223" s="152"/>
      <c r="AN223" s="152"/>
      <c r="AO223" s="16"/>
      <c r="AP223" s="18"/>
      <c r="BB223" s="271"/>
      <c r="BC223" s="144"/>
      <c r="BD223" s="120"/>
      <c r="BE223" s="120"/>
      <c r="BF223" s="120"/>
      <c r="BG223" s="144"/>
      <c r="BH223" s="120"/>
      <c r="BI223" s="120"/>
      <c r="BJ223" s="120"/>
      <c r="BL223" s="272"/>
      <c r="BM223" s="152"/>
      <c r="BN223" s="152"/>
      <c r="BO223" s="16"/>
      <c r="BP223" s="18"/>
      <c r="CB223" s="271"/>
      <c r="CC223" s="144"/>
      <c r="CD223" s="120"/>
      <c r="CE223" s="120"/>
      <c r="CF223" s="120"/>
      <c r="CG223" s="144"/>
      <c r="CH223" s="120"/>
      <c r="CI223" s="120"/>
      <c r="CJ223" s="120"/>
      <c r="CL223" s="272"/>
      <c r="CM223" s="152"/>
      <c r="CN223" s="152"/>
      <c r="CO223" s="16"/>
      <c r="CP223" s="18"/>
    </row>
    <row r="224" spans="2:94" x14ac:dyDescent="0.35">
      <c r="B224" s="30" t="s">
        <v>275</v>
      </c>
      <c r="C224" s="12"/>
      <c r="G224" s="12"/>
      <c r="L224" s="272"/>
      <c r="M224" s="152"/>
      <c r="N224" s="152"/>
      <c r="O224" s="16"/>
      <c r="P224" s="18"/>
      <c r="AB224" s="30" t="s">
        <v>275</v>
      </c>
      <c r="AC224" s="12"/>
      <c r="AG224" s="12"/>
      <c r="AL224" s="272"/>
      <c r="AM224" s="152"/>
      <c r="AN224" s="152"/>
      <c r="AO224" s="16"/>
      <c r="AP224" s="18"/>
      <c r="BB224" s="30" t="s">
        <v>275</v>
      </c>
      <c r="BC224" s="12"/>
      <c r="BG224" s="12"/>
      <c r="BL224" s="272"/>
      <c r="BM224" s="152"/>
      <c r="BN224" s="152"/>
      <c r="BO224" s="16"/>
      <c r="BP224" s="18"/>
      <c r="CB224" s="30" t="s">
        <v>275</v>
      </c>
      <c r="CC224" s="12"/>
      <c r="CG224" s="12"/>
      <c r="CL224" s="272"/>
      <c r="CM224" s="152"/>
      <c r="CN224" s="152"/>
      <c r="CO224" s="16"/>
      <c r="CP224" s="18"/>
    </row>
    <row r="225" spans="2:94" x14ac:dyDescent="0.35">
      <c r="B225" s="116" t="s">
        <v>276</v>
      </c>
      <c r="C225" s="144"/>
      <c r="D225" s="113"/>
      <c r="E225" s="113"/>
      <c r="F225" s="113"/>
      <c r="G225" s="113"/>
      <c r="H225" s="113"/>
      <c r="I225" s="113"/>
      <c r="J225" s="113"/>
      <c r="K225">
        <f t="shared" ref="K225:K227" si="561">SUM(D225:J225)</f>
        <v>0</v>
      </c>
      <c r="L225" s="149">
        <v>0</v>
      </c>
      <c r="M225" s="114">
        <v>8.7999999999999995E-2</v>
      </c>
      <c r="N225" s="115">
        <v>0.08</v>
      </c>
      <c r="O225" s="31">
        <f t="shared" ref="O225" si="562">L225*(1+M225+N225)</f>
        <v>0</v>
      </c>
      <c r="P225" s="18">
        <f t="shared" ref="P225" si="563">K225*O225</f>
        <v>0</v>
      </c>
      <c r="AB225" s="116" t="str">
        <f t="shared" ref="AB225:AB228" si="564">B225</f>
        <v>Manager</v>
      </c>
      <c r="AC225" s="144"/>
      <c r="AD225" s="113"/>
      <c r="AE225" s="113">
        <v>4</v>
      </c>
      <c r="AF225" s="113">
        <v>4</v>
      </c>
      <c r="AG225" s="113">
        <v>4</v>
      </c>
      <c r="AH225" s="113">
        <v>4</v>
      </c>
      <c r="AI225" s="113">
        <v>4</v>
      </c>
      <c r="AJ225" s="113"/>
      <c r="AK225">
        <f t="shared" ref="AK225:AK227" si="565">SUM(AD225:AJ225)</f>
        <v>20</v>
      </c>
      <c r="AL225" s="149">
        <f t="shared" ref="AL225:AL228" si="566">L225</f>
        <v>0</v>
      </c>
      <c r="AM225" s="114">
        <v>8.7999999999999995E-2</v>
      </c>
      <c r="AN225" s="115">
        <v>0.08</v>
      </c>
      <c r="AO225" s="31">
        <f t="shared" ref="AO225:AO228" si="567">AL225*(1+AM225+AN225)</f>
        <v>0</v>
      </c>
      <c r="AP225" s="18">
        <f t="shared" ref="AP225:AP228" si="568">AK225*AO225</f>
        <v>0</v>
      </c>
      <c r="BB225" s="116" t="str">
        <f t="shared" ref="BB225:BB228" si="569">AB225</f>
        <v>Manager</v>
      </c>
      <c r="BC225" s="144"/>
      <c r="BD225" s="113"/>
      <c r="BE225" s="113"/>
      <c r="BF225" s="113"/>
      <c r="BG225" s="113"/>
      <c r="BH225" s="113"/>
      <c r="BI225" s="113"/>
      <c r="BJ225" s="113"/>
      <c r="BK225">
        <f t="shared" ref="BK225:BK227" si="570">SUM(BD225:BJ225)</f>
        <v>0</v>
      </c>
      <c r="BL225" s="149">
        <f t="shared" ref="BL225:BL228" si="571">AL225</f>
        <v>0</v>
      </c>
      <c r="BM225" s="114">
        <v>8.7999999999999995E-2</v>
      </c>
      <c r="BN225" s="115">
        <v>0.08</v>
      </c>
      <c r="BO225" s="31">
        <f t="shared" ref="BO225:BO228" si="572">BL225*(1+BM225+BN225)</f>
        <v>0</v>
      </c>
      <c r="BP225" s="18">
        <f t="shared" ref="BP225:BP228" si="573">BK225*BO225</f>
        <v>0</v>
      </c>
      <c r="CB225" s="116" t="str">
        <f t="shared" ref="CB225:CB228" si="574">BB225</f>
        <v>Manager</v>
      </c>
      <c r="CC225" s="144"/>
      <c r="CD225" s="113"/>
      <c r="CE225" s="113"/>
      <c r="CF225" s="113"/>
      <c r="CG225" s="113"/>
      <c r="CH225" s="113"/>
      <c r="CI225" s="113"/>
      <c r="CJ225" s="113"/>
      <c r="CK225">
        <f t="shared" ref="CK225:CK227" si="575">SUM(CD225:CJ225)</f>
        <v>0</v>
      </c>
      <c r="CL225" s="149">
        <f t="shared" ref="CL225:CL228" si="576">BL225</f>
        <v>0</v>
      </c>
      <c r="CM225" s="114">
        <v>8.7999999999999995E-2</v>
      </c>
      <c r="CN225" s="115">
        <v>0.08</v>
      </c>
      <c r="CO225" s="31">
        <f t="shared" ref="CO225:CO228" si="577">CL225*(1+CM225+CN225)</f>
        <v>0</v>
      </c>
      <c r="CP225" s="18">
        <f t="shared" ref="CP225:CP228" si="578">CK225*CO225</f>
        <v>0</v>
      </c>
    </row>
    <row r="226" spans="2:94" x14ac:dyDescent="0.35">
      <c r="B226" s="286"/>
      <c r="C226" s="144"/>
      <c r="D226" s="113"/>
      <c r="E226" s="113"/>
      <c r="F226" s="113"/>
      <c r="G226" s="113"/>
      <c r="H226" s="113"/>
      <c r="I226" s="113"/>
      <c r="J226" s="113"/>
      <c r="K226">
        <f t="shared" si="561"/>
        <v>0</v>
      </c>
      <c r="L226" s="149">
        <v>0</v>
      </c>
      <c r="M226" s="114">
        <v>8.7999999999999995E-2</v>
      </c>
      <c r="N226" s="115">
        <v>0.08</v>
      </c>
      <c r="O226" s="31">
        <f t="shared" ref="O226:O228" si="579">L226*(1+M226+N226)</f>
        <v>0</v>
      </c>
      <c r="P226" s="18">
        <f t="shared" ref="P226:P228" si="580">K226*O226</f>
        <v>0</v>
      </c>
      <c r="AB226" s="116">
        <f t="shared" si="564"/>
        <v>0</v>
      </c>
      <c r="AC226" s="144"/>
      <c r="AD226" s="113"/>
      <c r="AE226" s="113"/>
      <c r="AF226" s="113"/>
      <c r="AG226" s="113"/>
      <c r="AH226" s="113"/>
      <c r="AI226" s="113"/>
      <c r="AJ226" s="113"/>
      <c r="AK226">
        <f t="shared" si="565"/>
        <v>0</v>
      </c>
      <c r="AL226" s="149">
        <f t="shared" si="566"/>
        <v>0</v>
      </c>
      <c r="AM226" s="114">
        <v>8.7999999999999995E-2</v>
      </c>
      <c r="AN226" s="115">
        <v>0.08</v>
      </c>
      <c r="AO226" s="31">
        <f t="shared" si="567"/>
        <v>0</v>
      </c>
      <c r="AP226" s="18">
        <f t="shared" si="568"/>
        <v>0</v>
      </c>
      <c r="BB226" s="116">
        <f t="shared" si="569"/>
        <v>0</v>
      </c>
      <c r="BC226" s="144"/>
      <c r="BD226" s="113"/>
      <c r="BE226" s="113"/>
      <c r="BF226" s="113"/>
      <c r="BG226" s="113"/>
      <c r="BH226" s="113"/>
      <c r="BI226" s="113"/>
      <c r="BJ226" s="113"/>
      <c r="BK226">
        <f t="shared" si="570"/>
        <v>0</v>
      </c>
      <c r="BL226" s="149">
        <f t="shared" si="571"/>
        <v>0</v>
      </c>
      <c r="BM226" s="114">
        <v>8.7999999999999995E-2</v>
      </c>
      <c r="BN226" s="115">
        <v>0.08</v>
      </c>
      <c r="BO226" s="31">
        <f t="shared" si="572"/>
        <v>0</v>
      </c>
      <c r="BP226" s="18">
        <f t="shared" si="573"/>
        <v>0</v>
      </c>
      <c r="CB226" s="116">
        <f t="shared" si="574"/>
        <v>0</v>
      </c>
      <c r="CC226" s="144"/>
      <c r="CD226" s="113"/>
      <c r="CE226" s="113"/>
      <c r="CF226" s="113"/>
      <c r="CG226" s="113"/>
      <c r="CH226" s="113"/>
      <c r="CI226" s="113"/>
      <c r="CJ226" s="113"/>
      <c r="CK226">
        <f t="shared" si="575"/>
        <v>0</v>
      </c>
      <c r="CL226" s="149">
        <f t="shared" si="576"/>
        <v>0</v>
      </c>
      <c r="CM226" s="114">
        <v>8.7999999999999995E-2</v>
      </c>
      <c r="CN226" s="115">
        <v>0.08</v>
      </c>
      <c r="CO226" s="31">
        <f t="shared" si="577"/>
        <v>0</v>
      </c>
      <c r="CP226" s="18">
        <f t="shared" si="578"/>
        <v>0</v>
      </c>
    </row>
    <row r="227" spans="2:94" x14ac:dyDescent="0.35">
      <c r="B227" s="286"/>
      <c r="C227" s="144"/>
      <c r="D227" s="113"/>
      <c r="E227" s="113"/>
      <c r="F227" s="113"/>
      <c r="G227" s="113"/>
      <c r="H227" s="113"/>
      <c r="I227" s="113"/>
      <c r="J227" s="113"/>
      <c r="K227">
        <f t="shared" si="561"/>
        <v>0</v>
      </c>
      <c r="L227" s="149">
        <v>0</v>
      </c>
      <c r="M227" s="114">
        <v>0.1105</v>
      </c>
      <c r="N227" s="115">
        <v>0.08</v>
      </c>
      <c r="O227" s="31">
        <f t="shared" si="579"/>
        <v>0</v>
      </c>
      <c r="P227" s="18">
        <f t="shared" si="580"/>
        <v>0</v>
      </c>
      <c r="AB227" s="116">
        <f t="shared" si="564"/>
        <v>0</v>
      </c>
      <c r="AC227" s="144"/>
      <c r="AD227" s="113"/>
      <c r="AE227" s="113"/>
      <c r="AF227" s="113"/>
      <c r="AG227" s="113"/>
      <c r="AH227" s="113"/>
      <c r="AI227" s="113"/>
      <c r="AJ227" s="113"/>
      <c r="AK227">
        <f t="shared" si="565"/>
        <v>0</v>
      </c>
      <c r="AL227" s="149">
        <f t="shared" si="566"/>
        <v>0</v>
      </c>
      <c r="AM227" s="114">
        <v>0.1105</v>
      </c>
      <c r="AN227" s="115">
        <v>0.08</v>
      </c>
      <c r="AO227" s="31">
        <f t="shared" si="567"/>
        <v>0</v>
      </c>
      <c r="AP227" s="18">
        <f t="shared" si="568"/>
        <v>0</v>
      </c>
      <c r="BB227" s="116">
        <f t="shared" si="569"/>
        <v>0</v>
      </c>
      <c r="BC227" s="144"/>
      <c r="BD227" s="113"/>
      <c r="BE227" s="113"/>
      <c r="BF227" s="113"/>
      <c r="BG227" s="113"/>
      <c r="BH227" s="113"/>
      <c r="BI227" s="113"/>
      <c r="BJ227" s="113"/>
      <c r="BK227">
        <f t="shared" si="570"/>
        <v>0</v>
      </c>
      <c r="BL227" s="149">
        <f t="shared" si="571"/>
        <v>0</v>
      </c>
      <c r="BM227" s="114">
        <v>0.1105</v>
      </c>
      <c r="BN227" s="115">
        <v>0.08</v>
      </c>
      <c r="BO227" s="31">
        <f t="shared" si="572"/>
        <v>0</v>
      </c>
      <c r="BP227" s="18">
        <f t="shared" si="573"/>
        <v>0</v>
      </c>
      <c r="CB227" s="116">
        <f t="shared" si="574"/>
        <v>0</v>
      </c>
      <c r="CC227" s="144"/>
      <c r="CD227" s="113"/>
      <c r="CE227" s="113"/>
      <c r="CF227" s="113"/>
      <c r="CG227" s="113"/>
      <c r="CH227" s="113"/>
      <c r="CI227" s="113"/>
      <c r="CJ227" s="113"/>
      <c r="CK227">
        <f t="shared" si="575"/>
        <v>0</v>
      </c>
      <c r="CL227" s="149">
        <f t="shared" si="576"/>
        <v>0</v>
      </c>
      <c r="CM227" s="114">
        <v>0.1105</v>
      </c>
      <c r="CN227" s="115">
        <v>0.08</v>
      </c>
      <c r="CO227" s="31">
        <f t="shared" si="577"/>
        <v>0</v>
      </c>
      <c r="CP227" s="18">
        <f t="shared" si="578"/>
        <v>0</v>
      </c>
    </row>
    <row r="228" spans="2:94" x14ac:dyDescent="0.35">
      <c r="B228" s="116" t="s">
        <v>30</v>
      </c>
      <c r="C228" s="144"/>
      <c r="D228" s="113"/>
      <c r="E228" s="113"/>
      <c r="F228" s="113"/>
      <c r="G228" s="113"/>
      <c r="H228" s="113"/>
      <c r="I228" s="113"/>
      <c r="J228" s="113"/>
      <c r="K228">
        <f>SUM(D228:J228)</f>
        <v>0</v>
      </c>
      <c r="L228" s="149">
        <v>0</v>
      </c>
      <c r="M228" s="114">
        <v>0.1105</v>
      </c>
      <c r="N228" s="115">
        <v>0.08</v>
      </c>
      <c r="O228" s="31">
        <f t="shared" si="579"/>
        <v>0</v>
      </c>
      <c r="P228" s="18">
        <f t="shared" si="580"/>
        <v>0</v>
      </c>
      <c r="AB228" s="116" t="str">
        <f t="shared" si="564"/>
        <v>Waiting staff</v>
      </c>
      <c r="AC228" s="144"/>
      <c r="AD228" s="113">
        <v>8</v>
      </c>
      <c r="AE228" s="113">
        <v>8</v>
      </c>
      <c r="AF228" s="113">
        <v>8</v>
      </c>
      <c r="AG228" s="113">
        <v>8</v>
      </c>
      <c r="AH228" s="113">
        <v>12</v>
      </c>
      <c r="AI228" s="113">
        <v>12</v>
      </c>
      <c r="AJ228" s="113">
        <v>8</v>
      </c>
      <c r="AK228">
        <f>SUM(AD228:AJ228)</f>
        <v>64</v>
      </c>
      <c r="AL228" s="149">
        <f t="shared" si="566"/>
        <v>0</v>
      </c>
      <c r="AM228" s="114">
        <v>0.1105</v>
      </c>
      <c r="AN228" s="115">
        <v>0.08</v>
      </c>
      <c r="AO228" s="31">
        <f t="shared" si="567"/>
        <v>0</v>
      </c>
      <c r="AP228" s="18">
        <f t="shared" si="568"/>
        <v>0</v>
      </c>
      <c r="BB228" s="116" t="str">
        <f t="shared" si="569"/>
        <v>Waiting staff</v>
      </c>
      <c r="BC228" s="144"/>
      <c r="BD228" s="113"/>
      <c r="BE228" s="113"/>
      <c r="BF228" s="113"/>
      <c r="BG228" s="113"/>
      <c r="BH228" s="113"/>
      <c r="BI228" s="113"/>
      <c r="BJ228" s="113"/>
      <c r="BK228">
        <f>SUM(BD228:BJ228)</f>
        <v>0</v>
      </c>
      <c r="BL228" s="149">
        <f t="shared" si="571"/>
        <v>0</v>
      </c>
      <c r="BM228" s="114">
        <v>0.1105</v>
      </c>
      <c r="BN228" s="115">
        <v>0.08</v>
      </c>
      <c r="BO228" s="31">
        <f t="shared" si="572"/>
        <v>0</v>
      </c>
      <c r="BP228" s="18">
        <f t="shared" si="573"/>
        <v>0</v>
      </c>
      <c r="CB228" s="116" t="str">
        <f t="shared" si="574"/>
        <v>Waiting staff</v>
      </c>
      <c r="CC228" s="144"/>
      <c r="CD228" s="113"/>
      <c r="CE228" s="113"/>
      <c r="CF228" s="113"/>
      <c r="CG228" s="113"/>
      <c r="CH228" s="113"/>
      <c r="CI228" s="113"/>
      <c r="CJ228" s="113"/>
      <c r="CK228">
        <f>SUM(CD228:CJ228)</f>
        <v>0</v>
      </c>
      <c r="CL228" s="149">
        <f t="shared" si="576"/>
        <v>0</v>
      </c>
      <c r="CM228" s="114">
        <v>0.1105</v>
      </c>
      <c r="CN228" s="115">
        <v>0.08</v>
      </c>
      <c r="CO228" s="31">
        <f t="shared" si="577"/>
        <v>0</v>
      </c>
      <c r="CP228" s="18">
        <f t="shared" si="578"/>
        <v>0</v>
      </c>
    </row>
    <row r="229" spans="2:94" x14ac:dyDescent="0.35">
      <c r="B229" s="7" t="s">
        <v>210</v>
      </c>
      <c r="C229" s="12"/>
      <c r="D229" s="288">
        <f>(D225*O225)+(D226*O226)+(D227*O227)+(D228*O228)</f>
        <v>0</v>
      </c>
      <c r="E229" s="288">
        <f>(E225*O225)+(E226*O226)+(E227*O227)+(E228*O228)</f>
        <v>0</v>
      </c>
      <c r="F229" s="288">
        <f>(F225*O225)+(F226*O226)+(F227*O227)+(F228*O228)</f>
        <v>0</v>
      </c>
      <c r="G229" s="288">
        <f>(G225*O225)+(G226*O226)+(G227*O227)+(G228*O228)</f>
        <v>0</v>
      </c>
      <c r="H229" s="288">
        <f>(H225*O225)+(H226*O226)+(H227*O227)+(H228*O228)</f>
        <v>0</v>
      </c>
      <c r="I229" s="288">
        <f>(I225*O225)+(I226*O226)+(I227*O227)+(I228*O228)</f>
        <v>0</v>
      </c>
      <c r="J229" s="288">
        <f>(J225*O225)+(J226*O226)+(J227*O227)+(J228*O228)</f>
        <v>0</v>
      </c>
      <c r="L229" s="272"/>
      <c r="M229" s="152"/>
      <c r="N229" s="152"/>
      <c r="O229" s="31"/>
      <c r="P229" s="19">
        <f>SUM(P225:P228)</f>
        <v>0</v>
      </c>
      <c r="AB229" s="7" t="s">
        <v>210</v>
      </c>
      <c r="AC229" s="12"/>
      <c r="AD229" s="288">
        <f>(AD225*AO225)+(AD226*AO226)+(AD227*AO227)+(AD228*AO228)</f>
        <v>0</v>
      </c>
      <c r="AE229" s="288">
        <f>(AE225*AO225)+(AE226*AO226)+(AE227*AO227)+(AE228*AO228)</f>
        <v>0</v>
      </c>
      <c r="AF229" s="288">
        <f>(AF225*AO225)+(AF226*AO226)+(AF227*AO227)+(AF228*AO228)</f>
        <v>0</v>
      </c>
      <c r="AG229" s="288">
        <f>(AG225*AO225)+(AG226*AO226)+(AG227*AO227)+(AG228*AO228)</f>
        <v>0</v>
      </c>
      <c r="AH229" s="288">
        <f>(AH225*AO225)+(AH226*AO226)+(AH227*AO227)+(AH228*AO228)</f>
        <v>0</v>
      </c>
      <c r="AI229" s="288">
        <f>(AI225*AO225)+(AI226*AO226)+(AI227*AO227)+(AI228*AO228)</f>
        <v>0</v>
      </c>
      <c r="AJ229" s="288">
        <f>(AJ225*AO225)+(AJ226*AO226)+(AJ227*AO227)+(AJ228*AO228)</f>
        <v>0</v>
      </c>
      <c r="AL229" s="272"/>
      <c r="AM229" s="152"/>
      <c r="AN229" s="152"/>
      <c r="AO229" s="31"/>
      <c r="AP229" s="19">
        <f>SUM(AP225:AP228)</f>
        <v>0</v>
      </c>
      <c r="BB229" s="7" t="s">
        <v>210</v>
      </c>
      <c r="BC229" s="12"/>
      <c r="BD229" s="288">
        <f>(BD225*BO225)+(BD226*BO226)+(BD227*BO227)+(BD228*BO228)</f>
        <v>0</v>
      </c>
      <c r="BE229" s="288">
        <f>(BE225*BO225)+(BE226*BO226)+(BE227*BO227)+(BE228*BO228)</f>
        <v>0</v>
      </c>
      <c r="BF229" s="288">
        <f>(BF225*BO225)+(BF226*BO226)+(BF227*BO227)+(BF228*BO228)</f>
        <v>0</v>
      </c>
      <c r="BG229" s="288">
        <f>(BG225*BO225)+(BG226*BO226)+(BG227*BO227)+(BG228*BO228)</f>
        <v>0</v>
      </c>
      <c r="BH229" s="288">
        <f>(BH225*BO225)+(BH226*BO226)+(BH227*BO227)+(BH228*BO228)</f>
        <v>0</v>
      </c>
      <c r="BI229" s="288">
        <f>(BI225*BO225)+(BI226*BO226)+(BI227*BO227)+(BI228*BO228)</f>
        <v>0</v>
      </c>
      <c r="BJ229" s="288">
        <f>(BJ225*BO225)+(BJ226*BO226)+(BJ227*BO227)+(BJ228*BO228)</f>
        <v>0</v>
      </c>
      <c r="BL229" s="272"/>
      <c r="BM229" s="152"/>
      <c r="BN229" s="152"/>
      <c r="BO229" s="31"/>
      <c r="BP229" s="19">
        <f>SUM(BP225:BP228)</f>
        <v>0</v>
      </c>
      <c r="CB229" s="7" t="s">
        <v>210</v>
      </c>
      <c r="CC229" s="12"/>
      <c r="CD229" s="288">
        <f>(CD225*CO225)+(CD226*CO226)+(CD227*CO227)+(CD228*CO228)</f>
        <v>0</v>
      </c>
      <c r="CE229" s="288">
        <f>(CE225*CO225)+(CE226*CO226)+(CE227*CO227)+(CE228*CO228)</f>
        <v>0</v>
      </c>
      <c r="CF229" s="288">
        <f>(CF225*CO225)+(CF226*CO226)+(CF227*CO227)+(CF228*CO228)</f>
        <v>0</v>
      </c>
      <c r="CG229" s="288">
        <f>(CG225*CO225)+(CG226*CO226)+(CG227*CO227)+(CG228*CO228)</f>
        <v>0</v>
      </c>
      <c r="CH229" s="288">
        <f>(CH225*CO225)+(CH226*CO226)+(CH227*CO227)+(CH228*CO228)</f>
        <v>0</v>
      </c>
      <c r="CI229" s="288">
        <f>(CI225*CO225)+(CI226*CO226)+(CI227*CO227)+(CI228*CO228)</f>
        <v>0</v>
      </c>
      <c r="CJ229" s="288">
        <f>(CJ225*CO225)+(CJ226*CO226)+(CJ227*CO227)+(CJ228*CO228)</f>
        <v>0</v>
      </c>
      <c r="CL229" s="272"/>
      <c r="CM229" s="152"/>
      <c r="CN229" s="152"/>
      <c r="CO229" s="31"/>
      <c r="CP229" s="19">
        <f>SUM(CP225:CP228)</f>
        <v>0</v>
      </c>
    </row>
    <row r="230" spans="2:94" x14ac:dyDescent="0.35">
      <c r="B230" s="7"/>
      <c r="C230" s="12"/>
      <c r="G230" s="12"/>
      <c r="L230" s="272"/>
      <c r="M230" s="152"/>
      <c r="N230" s="152"/>
      <c r="O230" s="31"/>
      <c r="P230" s="18"/>
      <c r="AB230" s="7"/>
      <c r="AC230" s="12"/>
      <c r="AG230" s="12"/>
      <c r="AL230" s="272"/>
      <c r="AM230" s="152"/>
      <c r="AN230" s="152"/>
      <c r="AO230" s="31"/>
      <c r="AP230" s="18"/>
      <c r="BB230" s="7"/>
      <c r="BC230" s="12"/>
      <c r="BG230" s="12"/>
      <c r="BL230" s="272"/>
      <c r="BM230" s="152"/>
      <c r="BN230" s="152"/>
      <c r="BO230" s="31"/>
      <c r="BP230" s="18"/>
      <c r="CB230" s="7"/>
      <c r="CC230" s="12"/>
      <c r="CG230" s="12"/>
      <c r="CL230" s="272"/>
      <c r="CM230" s="152"/>
      <c r="CN230" s="152"/>
      <c r="CO230" s="31"/>
      <c r="CP230" s="18"/>
    </row>
    <row r="231" spans="2:94" x14ac:dyDescent="0.35">
      <c r="B231" s="30" t="s">
        <v>279</v>
      </c>
      <c r="C231" s="12"/>
      <c r="G231" s="12"/>
      <c r="L231" s="272"/>
      <c r="M231" s="152"/>
      <c r="N231" s="152"/>
      <c r="O231" s="31"/>
      <c r="P231" s="18"/>
      <c r="AB231" s="30" t="s">
        <v>279</v>
      </c>
      <c r="AC231" s="12"/>
      <c r="AG231" s="12"/>
      <c r="AL231" s="272"/>
      <c r="AM231" s="152"/>
      <c r="AN231" s="152"/>
      <c r="AO231" s="31"/>
      <c r="AP231" s="18"/>
      <c r="BB231" s="30" t="s">
        <v>279</v>
      </c>
      <c r="BC231" s="12"/>
      <c r="BG231" s="12"/>
      <c r="BL231" s="272"/>
      <c r="BM231" s="152"/>
      <c r="BN231" s="152"/>
      <c r="BO231" s="31"/>
      <c r="BP231" s="18"/>
      <c r="CB231" s="30" t="s">
        <v>279</v>
      </c>
      <c r="CC231" s="12"/>
      <c r="CG231" s="12"/>
      <c r="CL231" s="272"/>
      <c r="CM231" s="152"/>
      <c r="CN231" s="152"/>
      <c r="CO231" s="31"/>
      <c r="CP231" s="18"/>
    </row>
    <row r="232" spans="2:94" x14ac:dyDescent="0.35">
      <c r="B232" s="286"/>
      <c r="C232" s="144"/>
      <c r="D232" s="113"/>
      <c r="E232" s="113"/>
      <c r="F232" s="113"/>
      <c r="G232" s="113"/>
      <c r="H232" s="113"/>
      <c r="I232" s="113"/>
      <c r="J232" s="113"/>
      <c r="K232">
        <f t="shared" ref="K232:K233" si="581">SUM(D232:J232)</f>
        <v>0</v>
      </c>
      <c r="L232" s="149">
        <v>0</v>
      </c>
      <c r="M232" s="114">
        <v>0.1105</v>
      </c>
      <c r="N232" s="115">
        <v>0.08</v>
      </c>
      <c r="O232" s="31">
        <f t="shared" ref="O232:O233" si="582">L232*(1+M232+N232)</f>
        <v>0</v>
      </c>
      <c r="P232" s="18">
        <f t="shared" ref="P232:P233" si="583">K232*O232</f>
        <v>0</v>
      </c>
      <c r="AB232" s="116">
        <f t="shared" ref="AB232:AB234" si="584">B232</f>
        <v>0</v>
      </c>
      <c r="AC232" s="144"/>
      <c r="AD232" s="113"/>
      <c r="AE232" s="113"/>
      <c r="AF232" s="113"/>
      <c r="AG232" s="113"/>
      <c r="AH232" s="113"/>
      <c r="AI232" s="113"/>
      <c r="AJ232" s="113"/>
      <c r="AK232">
        <f t="shared" ref="AK232:AK233" si="585">SUM(AD232:AJ232)</f>
        <v>0</v>
      </c>
      <c r="AL232" s="149">
        <f>L232</f>
        <v>0</v>
      </c>
      <c r="AM232" s="114">
        <v>0.1105</v>
      </c>
      <c r="AN232" s="115">
        <v>0.08</v>
      </c>
      <c r="AO232" s="31">
        <f t="shared" ref="AO232:AO233" si="586">AL232*(1+AM232+AN232)</f>
        <v>0</v>
      </c>
      <c r="AP232" s="18">
        <f t="shared" ref="AP232:AP233" si="587">AK232*AO232</f>
        <v>0</v>
      </c>
      <c r="BB232" s="116">
        <f t="shared" ref="BB232:BB234" si="588">AB232</f>
        <v>0</v>
      </c>
      <c r="BC232" s="144"/>
      <c r="BD232" s="113"/>
      <c r="BE232" s="113"/>
      <c r="BF232" s="113"/>
      <c r="BG232" s="113"/>
      <c r="BH232" s="113"/>
      <c r="BI232" s="113"/>
      <c r="BJ232" s="113"/>
      <c r="BK232">
        <f t="shared" ref="BK232:BK233" si="589">SUM(BD232:BJ232)</f>
        <v>0</v>
      </c>
      <c r="BL232" s="149">
        <f>AL232</f>
        <v>0</v>
      </c>
      <c r="BM232" s="114">
        <v>0.1105</v>
      </c>
      <c r="BN232" s="115">
        <v>0.08</v>
      </c>
      <c r="BO232" s="31">
        <f t="shared" ref="BO232:BO233" si="590">BL232*(1+BM232+BN232)</f>
        <v>0</v>
      </c>
      <c r="BP232" s="18">
        <f t="shared" ref="BP232:BP233" si="591">BK232*BO232</f>
        <v>0</v>
      </c>
      <c r="CB232" s="116">
        <f t="shared" ref="CB232:CB234" si="592">BB232</f>
        <v>0</v>
      </c>
      <c r="CC232" s="144"/>
      <c r="CD232" s="113"/>
      <c r="CE232" s="113"/>
      <c r="CF232" s="113"/>
      <c r="CG232" s="113"/>
      <c r="CH232" s="113"/>
      <c r="CI232" s="113"/>
      <c r="CJ232" s="113"/>
      <c r="CK232">
        <f t="shared" ref="CK232:CK233" si="593">SUM(CD232:CJ232)</f>
        <v>0</v>
      </c>
      <c r="CL232" s="149">
        <f>BL232</f>
        <v>0</v>
      </c>
      <c r="CM232" s="114">
        <v>0.1105</v>
      </c>
      <c r="CN232" s="115">
        <v>0.08</v>
      </c>
      <c r="CO232" s="31">
        <f t="shared" ref="CO232:CO233" si="594">CL232*(1+CM232+CN232)</f>
        <v>0</v>
      </c>
      <c r="CP232" s="18">
        <f t="shared" ref="CP232:CP233" si="595">CK232*CO232</f>
        <v>0</v>
      </c>
    </row>
    <row r="233" spans="2:94" x14ac:dyDescent="0.35">
      <c r="B233" s="286"/>
      <c r="C233" s="144"/>
      <c r="D233" s="113"/>
      <c r="E233" s="113"/>
      <c r="F233" s="113"/>
      <c r="G233" s="113"/>
      <c r="H233" s="113"/>
      <c r="I233" s="113"/>
      <c r="J233" s="113"/>
      <c r="K233">
        <f t="shared" si="581"/>
        <v>0</v>
      </c>
      <c r="L233" s="149">
        <v>0</v>
      </c>
      <c r="M233" s="114">
        <v>8.7999999999999995E-2</v>
      </c>
      <c r="N233" s="115">
        <v>0.08</v>
      </c>
      <c r="O233" s="31">
        <f t="shared" si="582"/>
        <v>0</v>
      </c>
      <c r="P233" s="18">
        <f t="shared" si="583"/>
        <v>0</v>
      </c>
      <c r="AB233" s="116">
        <f t="shared" si="584"/>
        <v>0</v>
      </c>
      <c r="AC233" s="144"/>
      <c r="AD233" s="113"/>
      <c r="AE233" s="113"/>
      <c r="AF233" s="113"/>
      <c r="AG233" s="113"/>
      <c r="AH233" s="113"/>
      <c r="AI233" s="113"/>
      <c r="AJ233" s="113"/>
      <c r="AK233">
        <f t="shared" si="585"/>
        <v>0</v>
      </c>
      <c r="AL233" s="149">
        <f t="shared" ref="AL233:AL234" si="596">L233</f>
        <v>0</v>
      </c>
      <c r="AM233" s="114">
        <v>8.7999999999999995E-2</v>
      </c>
      <c r="AN233" s="115">
        <v>0.08</v>
      </c>
      <c r="AO233" s="31">
        <f t="shared" si="586"/>
        <v>0</v>
      </c>
      <c r="AP233" s="18">
        <f t="shared" si="587"/>
        <v>0</v>
      </c>
      <c r="BB233" s="116">
        <f t="shared" si="588"/>
        <v>0</v>
      </c>
      <c r="BC233" s="144"/>
      <c r="BD233" s="113"/>
      <c r="BE233" s="113"/>
      <c r="BF233" s="113"/>
      <c r="BG233" s="113"/>
      <c r="BH233" s="113"/>
      <c r="BI233" s="113"/>
      <c r="BJ233" s="113"/>
      <c r="BK233">
        <f t="shared" si="589"/>
        <v>0</v>
      </c>
      <c r="BL233" s="149">
        <f t="shared" ref="BL233:BL234" si="597">AL233</f>
        <v>0</v>
      </c>
      <c r="BM233" s="114">
        <v>8.7999999999999995E-2</v>
      </c>
      <c r="BN233" s="115">
        <v>0.08</v>
      </c>
      <c r="BO233" s="31">
        <f t="shared" si="590"/>
        <v>0</v>
      </c>
      <c r="BP233" s="18">
        <f t="shared" si="591"/>
        <v>0</v>
      </c>
      <c r="CB233" s="116">
        <f t="shared" si="592"/>
        <v>0</v>
      </c>
      <c r="CC233" s="144"/>
      <c r="CD233" s="113"/>
      <c r="CE233" s="113"/>
      <c r="CF233" s="113"/>
      <c r="CG233" s="113"/>
      <c r="CH233" s="113"/>
      <c r="CI233" s="113"/>
      <c r="CJ233" s="113"/>
      <c r="CK233">
        <f t="shared" si="593"/>
        <v>0</v>
      </c>
      <c r="CL233" s="149">
        <f t="shared" ref="CL233:CL234" si="598">BL233</f>
        <v>0</v>
      </c>
      <c r="CM233" s="114">
        <v>8.7999999999999995E-2</v>
      </c>
      <c r="CN233" s="115">
        <v>0.08</v>
      </c>
      <c r="CO233" s="31">
        <f t="shared" si="594"/>
        <v>0</v>
      </c>
      <c r="CP233" s="18">
        <f t="shared" si="595"/>
        <v>0</v>
      </c>
    </row>
    <row r="234" spans="2:94" x14ac:dyDescent="0.35">
      <c r="B234" s="116" t="s">
        <v>0</v>
      </c>
      <c r="C234" s="144"/>
      <c r="D234" s="113"/>
      <c r="E234" s="113"/>
      <c r="F234" s="113"/>
      <c r="G234" s="113"/>
      <c r="H234" s="113"/>
      <c r="I234" s="113"/>
      <c r="J234" s="113"/>
      <c r="K234">
        <f>SUM(D234:J234)</f>
        <v>0</v>
      </c>
      <c r="L234" s="149">
        <v>0</v>
      </c>
      <c r="M234" s="114">
        <v>0.1105</v>
      </c>
      <c r="N234" s="115">
        <v>0.08</v>
      </c>
      <c r="O234" s="31">
        <f>L234*(1+M234+N234)</f>
        <v>0</v>
      </c>
      <c r="P234" s="18">
        <f>K234*O234</f>
        <v>0</v>
      </c>
      <c r="AB234" s="116" t="str">
        <f t="shared" si="584"/>
        <v>Other</v>
      </c>
      <c r="AC234" s="144"/>
      <c r="AD234" s="113"/>
      <c r="AE234" s="113"/>
      <c r="AF234" s="113"/>
      <c r="AG234" s="113"/>
      <c r="AH234" s="113"/>
      <c r="AI234" s="113"/>
      <c r="AJ234" s="113"/>
      <c r="AK234">
        <f>SUM(AD234:AJ234)</f>
        <v>0</v>
      </c>
      <c r="AL234" s="149">
        <f t="shared" si="596"/>
        <v>0</v>
      </c>
      <c r="AM234" s="114">
        <v>0.1105</v>
      </c>
      <c r="AN234" s="115">
        <v>0.08</v>
      </c>
      <c r="AO234" s="31">
        <f>AL234*(1+AM234+AN234)</f>
        <v>0</v>
      </c>
      <c r="AP234" s="18">
        <f>AK234*AO234</f>
        <v>0</v>
      </c>
      <c r="BB234" s="116" t="str">
        <f t="shared" si="588"/>
        <v>Other</v>
      </c>
      <c r="BC234" s="144"/>
      <c r="BD234" s="113"/>
      <c r="BE234" s="113"/>
      <c r="BF234" s="113"/>
      <c r="BG234" s="113"/>
      <c r="BH234" s="113"/>
      <c r="BI234" s="113"/>
      <c r="BJ234" s="113"/>
      <c r="BK234">
        <f>SUM(BD234:BJ234)</f>
        <v>0</v>
      </c>
      <c r="BL234" s="149">
        <f t="shared" si="597"/>
        <v>0</v>
      </c>
      <c r="BM234" s="114">
        <v>0.1105</v>
      </c>
      <c r="BN234" s="115">
        <v>0.08</v>
      </c>
      <c r="BO234" s="31">
        <f>BL234*(1+BM234+BN234)</f>
        <v>0</v>
      </c>
      <c r="BP234" s="18">
        <f>BK234*BO234</f>
        <v>0</v>
      </c>
      <c r="CB234" s="116" t="str">
        <f t="shared" si="592"/>
        <v>Other</v>
      </c>
      <c r="CC234" s="144"/>
      <c r="CD234" s="113"/>
      <c r="CE234" s="113"/>
      <c r="CF234" s="113"/>
      <c r="CG234" s="113"/>
      <c r="CH234" s="113"/>
      <c r="CI234" s="113"/>
      <c r="CJ234" s="113"/>
      <c r="CK234">
        <f>SUM(CD234:CJ234)</f>
        <v>0</v>
      </c>
      <c r="CL234" s="149">
        <f t="shared" si="598"/>
        <v>0</v>
      </c>
      <c r="CM234" s="114">
        <v>0.1105</v>
      </c>
      <c r="CN234" s="115">
        <v>0.08</v>
      </c>
      <c r="CO234" s="31">
        <f>CL234*(1+CM234+CN234)</f>
        <v>0</v>
      </c>
      <c r="CP234" s="18">
        <f>CK234*CO234</f>
        <v>0</v>
      </c>
    </row>
    <row r="235" spans="2:94" x14ac:dyDescent="0.35">
      <c r="B235" s="7" t="s">
        <v>210</v>
      </c>
      <c r="C235" s="12"/>
      <c r="D235" s="288">
        <f>(D232*O232)+(D233*O233)+(D234*O234)</f>
        <v>0</v>
      </c>
      <c r="E235" s="288">
        <f>(E232*O232)+(E233*O233)+(E234*O234)</f>
        <v>0</v>
      </c>
      <c r="F235" s="288">
        <f>(F232*O232)+(F233*O233)+(F234*O234)</f>
        <v>0</v>
      </c>
      <c r="G235" s="288">
        <f>(G232*O232)+(G233*O233)+(G234*O234)</f>
        <v>0</v>
      </c>
      <c r="H235" s="288">
        <f>(H232*O232)+(H233*O233)+(H234*O234)</f>
        <v>0</v>
      </c>
      <c r="I235" s="288">
        <f>(I232*O232)+(I233*O233)+(I234*O234)</f>
        <v>0</v>
      </c>
      <c r="J235" s="288">
        <f>(J232*O232)+(J233*O233)+(J234*O234)</f>
        <v>0</v>
      </c>
      <c r="L235" s="272"/>
      <c r="M235" s="152"/>
      <c r="N235" s="152"/>
      <c r="O235" s="16"/>
      <c r="P235" s="19">
        <f>SUM(P232:P234)</f>
        <v>0</v>
      </c>
      <c r="AB235" s="7" t="s">
        <v>210</v>
      </c>
      <c r="AC235" s="12"/>
      <c r="AD235" s="288">
        <f>(AD232*AO232)+(AD233*AO233)+(AD234*AO234)</f>
        <v>0</v>
      </c>
      <c r="AE235" s="288">
        <f>(AE232*AO232)+(AE233*AO233)+(AE234*AO234)</f>
        <v>0</v>
      </c>
      <c r="AF235" s="288">
        <f>(AF232*AO232)+(AF233*AO233)+(AF234*AO234)</f>
        <v>0</v>
      </c>
      <c r="AG235" s="288">
        <f>(AG232*AO232)+(AG233*AO233)+(AG234*AO234)</f>
        <v>0</v>
      </c>
      <c r="AH235" s="288">
        <f>(AH232*AO232)+(AH233*AO233)+(AH234*AO234)</f>
        <v>0</v>
      </c>
      <c r="AI235" s="288">
        <f>(AI232*AO232)+(AI233*AO233)+(AI234*AO234)</f>
        <v>0</v>
      </c>
      <c r="AJ235" s="288">
        <f>(AJ232*AO232)+(AJ233*AO233)+(AJ234*AO234)</f>
        <v>0</v>
      </c>
      <c r="AL235" s="272"/>
      <c r="AM235" s="152"/>
      <c r="AN235" s="152"/>
      <c r="AO235" s="16"/>
      <c r="AP235" s="19">
        <f>SUM(AP232:AP234)</f>
        <v>0</v>
      </c>
      <c r="BB235" s="7" t="s">
        <v>210</v>
      </c>
      <c r="BC235" s="12"/>
      <c r="BD235" s="288">
        <f>(BD232*BO232)+(BD233*BO233)+(BD234*BO234)</f>
        <v>0</v>
      </c>
      <c r="BE235" s="288">
        <f>(BE232*BO232)+(BE233*BO233)+(BE234*BO234)</f>
        <v>0</v>
      </c>
      <c r="BF235" s="288">
        <f>(BF232*BO232)+(BF233*BO233)+(BF234*BO234)</f>
        <v>0</v>
      </c>
      <c r="BG235" s="288">
        <f>(BG232*BO232)+(BG233*BO233)+(BG234*BO234)</f>
        <v>0</v>
      </c>
      <c r="BH235" s="288">
        <f>(BH232*BO232)+(BH233*BO233)+(BH234*BO234)</f>
        <v>0</v>
      </c>
      <c r="BI235" s="288">
        <f>(BI232*BO232)+(BI233*BO233)+(BI234*BO234)</f>
        <v>0</v>
      </c>
      <c r="BJ235" s="288">
        <f>(BJ232*BO232)+(BJ233*BO233)+(BJ234*BO234)</f>
        <v>0</v>
      </c>
      <c r="BL235" s="272"/>
      <c r="BM235" s="152"/>
      <c r="BN235" s="152"/>
      <c r="BO235" s="16"/>
      <c r="BP235" s="19">
        <f>SUM(BP232:BP234)</f>
        <v>0</v>
      </c>
      <c r="CB235" s="7" t="s">
        <v>210</v>
      </c>
      <c r="CC235" s="12"/>
      <c r="CD235" s="288">
        <f>(CD232*CO232)+(CD233*CO233)+(CD234*CO234)</f>
        <v>0</v>
      </c>
      <c r="CE235" s="288">
        <f>(CE232*CO232)+(CE233*CO233)+(CE234*CO234)</f>
        <v>0</v>
      </c>
      <c r="CF235" s="288">
        <f>(CF232*CO232)+(CF233*CO233)+(CF234*CO234)</f>
        <v>0</v>
      </c>
      <c r="CG235" s="288">
        <f>(CG232*CO232)+(CG233*CO233)+(CG234*CO234)</f>
        <v>0</v>
      </c>
      <c r="CH235" s="288">
        <f>(CH232*CO232)+(CH233*CO233)+(CH234*CO234)</f>
        <v>0</v>
      </c>
      <c r="CI235" s="288">
        <f>(CI232*CO232)+(CI233*CO233)+(CI234*CO234)</f>
        <v>0</v>
      </c>
      <c r="CJ235" s="288">
        <f>(CJ232*CO232)+(CJ233*CO233)+(CJ234*CO234)</f>
        <v>0</v>
      </c>
      <c r="CL235" s="272"/>
      <c r="CM235" s="152"/>
      <c r="CN235" s="152"/>
      <c r="CO235" s="16"/>
      <c r="CP235" s="19">
        <f>SUM(CP232:CP234)</f>
        <v>0</v>
      </c>
    </row>
    <row r="236" spans="2:94" x14ac:dyDescent="0.35">
      <c r="B236" s="7"/>
      <c r="C236" s="12"/>
      <c r="G236" s="12"/>
      <c r="L236" s="272"/>
      <c r="M236" s="152"/>
      <c r="N236" s="152"/>
      <c r="O236" s="16"/>
      <c r="P236" s="18"/>
      <c r="AB236" s="7"/>
      <c r="AC236" s="12"/>
      <c r="AG236" s="12"/>
      <c r="AL236" s="272"/>
      <c r="AM236" s="152"/>
      <c r="AN236" s="152"/>
      <c r="AO236" s="16"/>
      <c r="AP236" s="18"/>
      <c r="BB236" s="7"/>
      <c r="BC236" s="12"/>
      <c r="BG236" s="12"/>
      <c r="BL236" s="272"/>
      <c r="BM236" s="152"/>
      <c r="BN236" s="152"/>
      <c r="BO236" s="16"/>
      <c r="BP236" s="18"/>
      <c r="CB236" s="7"/>
      <c r="CC236" s="12"/>
      <c r="CG236" s="12"/>
      <c r="CL236" s="272"/>
      <c r="CM236" s="152"/>
      <c r="CN236" s="152"/>
      <c r="CO236" s="16"/>
      <c r="CP236" s="18"/>
    </row>
    <row r="237" spans="2:94" x14ac:dyDescent="0.35">
      <c r="B237" s="30" t="s">
        <v>277</v>
      </c>
      <c r="C237" s="12"/>
      <c r="G237" s="12"/>
      <c r="L237" s="272"/>
      <c r="M237" s="152"/>
      <c r="N237" s="152"/>
      <c r="O237" s="16"/>
      <c r="P237" s="18"/>
      <c r="AB237" s="30" t="s">
        <v>277</v>
      </c>
      <c r="AC237" s="12"/>
      <c r="AG237" s="12"/>
      <c r="AL237" s="272"/>
      <c r="AM237" s="152"/>
      <c r="AN237" s="152"/>
      <c r="AO237" s="16"/>
      <c r="AP237" s="18"/>
      <c r="BB237" s="30" t="s">
        <v>277</v>
      </c>
      <c r="BC237" s="12"/>
      <c r="BG237" s="12"/>
      <c r="BL237" s="272"/>
      <c r="BM237" s="152"/>
      <c r="BN237" s="152"/>
      <c r="BO237" s="16"/>
      <c r="BP237" s="18"/>
      <c r="CB237" s="30" t="s">
        <v>277</v>
      </c>
      <c r="CC237" s="12"/>
      <c r="CG237" s="12"/>
      <c r="CL237" s="272"/>
      <c r="CM237" s="152"/>
      <c r="CN237" s="152"/>
      <c r="CO237" s="16"/>
      <c r="CP237" s="18"/>
    </row>
    <row r="238" spans="2:94" x14ac:dyDescent="0.35">
      <c r="B238" s="286"/>
      <c r="C238" s="144"/>
      <c r="D238" s="113"/>
      <c r="E238" s="113"/>
      <c r="F238" s="113"/>
      <c r="G238" s="113"/>
      <c r="H238" s="113"/>
      <c r="I238" s="113"/>
      <c r="J238" s="113"/>
      <c r="K238">
        <f>SUM(D238:J238)</f>
        <v>0</v>
      </c>
      <c r="L238" s="149">
        <v>0</v>
      </c>
      <c r="M238" s="114">
        <v>8.7999999999999995E-2</v>
      </c>
      <c r="N238" s="115">
        <v>0.08</v>
      </c>
      <c r="O238" s="31">
        <f>L238*(1+M238+N238)</f>
        <v>0</v>
      </c>
      <c r="P238" s="18">
        <f>K238*O238</f>
        <v>0</v>
      </c>
      <c r="AB238" s="116">
        <f t="shared" ref="AB238:AB239" si="599">B238</f>
        <v>0</v>
      </c>
      <c r="AC238" s="144"/>
      <c r="AD238" s="113"/>
      <c r="AE238" s="113"/>
      <c r="AF238" s="113"/>
      <c r="AG238" s="113"/>
      <c r="AH238" s="113"/>
      <c r="AI238" s="113"/>
      <c r="AJ238" s="113"/>
      <c r="AK238">
        <f>SUM(AD238:AJ238)</f>
        <v>0</v>
      </c>
      <c r="AL238" s="149">
        <f>L238</f>
        <v>0</v>
      </c>
      <c r="AM238" s="114">
        <v>8.7999999999999995E-2</v>
      </c>
      <c r="AN238" s="115">
        <v>0.08</v>
      </c>
      <c r="AO238" s="31">
        <f>AL238*(1+AM238+AN238)</f>
        <v>0</v>
      </c>
      <c r="AP238" s="18">
        <f>AK238*AO238</f>
        <v>0</v>
      </c>
      <c r="BB238" s="116">
        <f t="shared" ref="BB238:BB239" si="600">AB238</f>
        <v>0</v>
      </c>
      <c r="BC238" s="144"/>
      <c r="BD238" s="113"/>
      <c r="BE238" s="113"/>
      <c r="BF238" s="113"/>
      <c r="BG238" s="113"/>
      <c r="BH238" s="113"/>
      <c r="BI238" s="113"/>
      <c r="BJ238" s="113"/>
      <c r="BK238">
        <f>SUM(BD238:BJ238)</f>
        <v>0</v>
      </c>
      <c r="BL238" s="149">
        <f>AL238</f>
        <v>0</v>
      </c>
      <c r="BM238" s="114">
        <v>8.7999999999999995E-2</v>
      </c>
      <c r="BN238" s="115">
        <v>0.08</v>
      </c>
      <c r="BO238" s="31">
        <f>BL238*(1+BM238+BN238)</f>
        <v>0</v>
      </c>
      <c r="BP238" s="18">
        <f>BK238*BO238</f>
        <v>0</v>
      </c>
      <c r="CB238" s="116">
        <f t="shared" ref="CB238:CB239" si="601">BB238</f>
        <v>0</v>
      </c>
      <c r="CC238" s="144"/>
      <c r="CD238" s="113"/>
      <c r="CE238" s="113"/>
      <c r="CF238" s="113"/>
      <c r="CG238" s="113"/>
      <c r="CH238" s="113"/>
      <c r="CI238" s="113"/>
      <c r="CJ238" s="113"/>
      <c r="CK238">
        <f>SUM(CD238:CJ238)</f>
        <v>0</v>
      </c>
      <c r="CL238" s="149">
        <f>BL238</f>
        <v>0</v>
      </c>
      <c r="CM238" s="114">
        <v>8.7999999999999995E-2</v>
      </c>
      <c r="CN238" s="115">
        <v>0.08</v>
      </c>
      <c r="CO238" s="31">
        <f>CL238*(1+CM238+CN238)</f>
        <v>0</v>
      </c>
      <c r="CP238" s="18">
        <f>CK238*CO238</f>
        <v>0</v>
      </c>
    </row>
    <row r="239" spans="2:94" x14ac:dyDescent="0.35">
      <c r="B239" s="116" t="str">
        <f>B228</f>
        <v>Waiting staff</v>
      </c>
      <c r="C239" s="144"/>
      <c r="D239" s="113"/>
      <c r="E239" s="113"/>
      <c r="F239" s="113"/>
      <c r="G239" s="113"/>
      <c r="H239" s="113"/>
      <c r="I239" s="113"/>
      <c r="J239" s="113"/>
      <c r="K239">
        <f>SUM(D239:J239)</f>
        <v>0</v>
      </c>
      <c r="L239" s="149">
        <v>0</v>
      </c>
      <c r="M239" s="114">
        <v>0.1105</v>
      </c>
      <c r="N239" s="115">
        <v>0.08</v>
      </c>
      <c r="O239" s="31">
        <f>L239*(1+M239+N239)</f>
        <v>0</v>
      </c>
      <c r="P239" s="18">
        <f>K239*O239</f>
        <v>0</v>
      </c>
      <c r="AB239" s="116" t="str">
        <f t="shared" si="599"/>
        <v>Waiting staff</v>
      </c>
      <c r="AC239" s="144"/>
      <c r="AD239" s="113"/>
      <c r="AE239" s="113">
        <v>2</v>
      </c>
      <c r="AF239" s="113">
        <v>4</v>
      </c>
      <c r="AG239" s="113">
        <v>4</v>
      </c>
      <c r="AH239" s="113">
        <v>4</v>
      </c>
      <c r="AI239" s="113">
        <v>4</v>
      </c>
      <c r="AJ239" s="113">
        <v>4</v>
      </c>
      <c r="AK239">
        <f>SUM(AD239:AJ239)</f>
        <v>22</v>
      </c>
      <c r="AL239" s="149">
        <f>L239</f>
        <v>0</v>
      </c>
      <c r="AM239" s="114">
        <v>0.1105</v>
      </c>
      <c r="AN239" s="115">
        <v>0.08</v>
      </c>
      <c r="AO239" s="31">
        <f>AL239*(1+AM239+AN239)</f>
        <v>0</v>
      </c>
      <c r="AP239" s="18">
        <f>AK239*AO239</f>
        <v>0</v>
      </c>
      <c r="BB239" s="116" t="str">
        <f t="shared" si="600"/>
        <v>Waiting staff</v>
      </c>
      <c r="BC239" s="144"/>
      <c r="BD239" s="113"/>
      <c r="BE239" s="113"/>
      <c r="BF239" s="113"/>
      <c r="BG239" s="113"/>
      <c r="BH239" s="113"/>
      <c r="BI239" s="113"/>
      <c r="BJ239" s="113"/>
      <c r="BK239">
        <f>SUM(BD239:BJ239)</f>
        <v>0</v>
      </c>
      <c r="BL239" s="149">
        <f>AL239</f>
        <v>0</v>
      </c>
      <c r="BM239" s="114">
        <v>0.1105</v>
      </c>
      <c r="BN239" s="115">
        <v>0.08</v>
      </c>
      <c r="BO239" s="31">
        <f>BL239*(1+BM239+BN239)</f>
        <v>0</v>
      </c>
      <c r="BP239" s="18">
        <f>BK239*BO239</f>
        <v>0</v>
      </c>
      <c r="CB239" s="116" t="str">
        <f t="shared" si="601"/>
        <v>Waiting staff</v>
      </c>
      <c r="CC239" s="144"/>
      <c r="CD239" s="113"/>
      <c r="CE239" s="113"/>
      <c r="CF239" s="113"/>
      <c r="CG239" s="113"/>
      <c r="CH239" s="113"/>
      <c r="CI239" s="113"/>
      <c r="CJ239" s="113"/>
      <c r="CK239">
        <f>SUM(CD239:CJ239)</f>
        <v>0</v>
      </c>
      <c r="CL239" s="149">
        <f>BL239</f>
        <v>0</v>
      </c>
      <c r="CM239" s="114">
        <v>0.1105</v>
      </c>
      <c r="CN239" s="115">
        <v>0.08</v>
      </c>
      <c r="CO239" s="31">
        <f>CL239*(1+CM239+CN239)</f>
        <v>0</v>
      </c>
      <c r="CP239" s="18">
        <f>CK239*CO239</f>
        <v>0</v>
      </c>
    </row>
    <row r="240" spans="2:94" x14ac:dyDescent="0.35">
      <c r="B240" s="7" t="s">
        <v>210</v>
      </c>
      <c r="C240" s="12"/>
      <c r="D240" s="288">
        <f>(D238*O238)+(D239*O239)</f>
        <v>0</v>
      </c>
      <c r="E240" s="288">
        <f>(E238*O238)+(E239*O239)</f>
        <v>0</v>
      </c>
      <c r="F240" s="288">
        <f>(F238*O238)+(F239*O239)</f>
        <v>0</v>
      </c>
      <c r="G240" s="288">
        <f>(G238*O238)+(G239*O239)</f>
        <v>0</v>
      </c>
      <c r="H240" s="288">
        <f>(H238*O238)+(H239*O239)</f>
        <v>0</v>
      </c>
      <c r="I240" s="288">
        <f>(I238*O238)+(I239*O239)</f>
        <v>0</v>
      </c>
      <c r="J240" s="288">
        <f>(J238*O238)+(J239*O239)</f>
        <v>0</v>
      </c>
      <c r="L240" s="272"/>
      <c r="M240" s="152"/>
      <c r="N240" s="152"/>
      <c r="O240" s="16"/>
      <c r="P240" s="19">
        <f>SUM(P238:P239)</f>
        <v>0</v>
      </c>
      <c r="AB240" s="7" t="s">
        <v>210</v>
      </c>
      <c r="AC240" s="12"/>
      <c r="AD240" s="288">
        <f>(AD238*AO238)+(AD239*AO239)</f>
        <v>0</v>
      </c>
      <c r="AE240" s="288">
        <f>(AE238*AO238)+(AE239*AO239)</f>
        <v>0</v>
      </c>
      <c r="AF240" s="288">
        <f>(AF238*AO238)+(AF239*AO239)</f>
        <v>0</v>
      </c>
      <c r="AG240" s="288">
        <f>(AG238*AO238)+(AG239*AO239)</f>
        <v>0</v>
      </c>
      <c r="AH240" s="288">
        <f>(AH238*AO238)+(AH239*AO239)</f>
        <v>0</v>
      </c>
      <c r="AI240" s="288">
        <f>(AI238*AO238)+(AI239*AO239)</f>
        <v>0</v>
      </c>
      <c r="AJ240" s="288">
        <f>(AJ238*AO238)+(AJ239*AO239)</f>
        <v>0</v>
      </c>
      <c r="AL240" s="272"/>
      <c r="AM240" s="152"/>
      <c r="AN240" s="152"/>
      <c r="AO240" s="16"/>
      <c r="AP240" s="19">
        <f>SUM(AP238:AP239)</f>
        <v>0</v>
      </c>
      <c r="BB240" s="7" t="s">
        <v>210</v>
      </c>
      <c r="BC240" s="12"/>
      <c r="BD240" s="288">
        <f>(BD238*BO238)+(BD239*BO239)</f>
        <v>0</v>
      </c>
      <c r="BE240" s="288">
        <f>(BE238*BO238)+(BE239*BO239)</f>
        <v>0</v>
      </c>
      <c r="BF240" s="288">
        <f>(BF238*BO238)+(BF239*BO239)</f>
        <v>0</v>
      </c>
      <c r="BG240" s="288">
        <f>(BG238*BO238)+(BG239*BO239)</f>
        <v>0</v>
      </c>
      <c r="BH240" s="288">
        <f>(BH238*BO238)+(BH239*BO239)</f>
        <v>0</v>
      </c>
      <c r="BI240" s="288">
        <f>(BI238*BO238)+(BI239*BO239)</f>
        <v>0</v>
      </c>
      <c r="BJ240" s="288">
        <f>(BJ238*BO238)+(BJ239*BO239)</f>
        <v>0</v>
      </c>
      <c r="BL240" s="272"/>
      <c r="BM240" s="152"/>
      <c r="BN240" s="152"/>
      <c r="BO240" s="16"/>
      <c r="BP240" s="19">
        <f>SUM(BP238:BP239)</f>
        <v>0</v>
      </c>
      <c r="CB240" s="7" t="s">
        <v>210</v>
      </c>
      <c r="CC240" s="12"/>
      <c r="CD240" s="288">
        <f>(CD238*CO238)+(CD239*CO239)</f>
        <v>0</v>
      </c>
      <c r="CE240" s="288">
        <f>(CE238*CO238)+(CE239*CO239)</f>
        <v>0</v>
      </c>
      <c r="CF240" s="288">
        <f>(CF238*CO238)+(CF239*CO239)</f>
        <v>0</v>
      </c>
      <c r="CG240" s="288">
        <f>(CG238*CO238)+(CG239*CO239)</f>
        <v>0</v>
      </c>
      <c r="CH240" s="288">
        <f>(CH238*CO238)+(CH239*CO239)</f>
        <v>0</v>
      </c>
      <c r="CI240" s="288">
        <f>(CI238*CO238)+(CI239*CO239)</f>
        <v>0</v>
      </c>
      <c r="CJ240" s="288">
        <f>(CJ238*CO238)+(CJ239*CO239)</f>
        <v>0</v>
      </c>
      <c r="CL240" s="272"/>
      <c r="CM240" s="152"/>
      <c r="CN240" s="152"/>
      <c r="CO240" s="16"/>
      <c r="CP240" s="19">
        <f>SUM(CP238:CP239)</f>
        <v>0</v>
      </c>
    </row>
    <row r="241" spans="2:94" x14ac:dyDescent="0.35">
      <c r="B241" s="7"/>
      <c r="C241" s="12"/>
      <c r="G241" s="12"/>
      <c r="K241" s="12"/>
      <c r="L241" s="152"/>
      <c r="M241" s="152"/>
      <c r="N241" s="152"/>
      <c r="O241" s="31"/>
      <c r="P241" s="18"/>
      <c r="AB241" s="7"/>
      <c r="AC241" s="12"/>
      <c r="AG241" s="12"/>
      <c r="AK241" s="12"/>
      <c r="AL241" s="152"/>
      <c r="AM241" s="152"/>
      <c r="AN241" s="152"/>
      <c r="AO241" s="31"/>
      <c r="AP241" s="18"/>
      <c r="BB241" s="7"/>
      <c r="BC241" s="12"/>
      <c r="BG241" s="12"/>
      <c r="BK241" s="12"/>
      <c r="BL241" s="152"/>
      <c r="BM241" s="152"/>
      <c r="BN241" s="152"/>
      <c r="BO241" s="31"/>
      <c r="BP241" s="18"/>
      <c r="CB241" s="7"/>
      <c r="CC241" s="12"/>
      <c r="CG241" s="12"/>
      <c r="CK241" s="12"/>
      <c r="CL241" s="152"/>
      <c r="CM241" s="152"/>
      <c r="CN241" s="152"/>
      <c r="CO241" s="31"/>
      <c r="CP241" s="18"/>
    </row>
    <row r="242" spans="2:94" x14ac:dyDescent="0.35">
      <c r="B242" s="8" t="s">
        <v>6</v>
      </c>
      <c r="C242" s="12"/>
      <c r="P242" s="20">
        <f>P215+P222+P229+P235+P240</f>
        <v>0</v>
      </c>
      <c r="AB242" s="8" t="s">
        <v>6</v>
      </c>
      <c r="AC242" s="12"/>
      <c r="AP242" s="20">
        <f>AP215+AP222+AP229+AP235+AP240</f>
        <v>0</v>
      </c>
      <c r="BB242" s="8" t="s">
        <v>6</v>
      </c>
      <c r="BC242" s="12"/>
      <c r="BP242" s="20">
        <f>BP215+BP222+BP229+BP235+BP240</f>
        <v>0</v>
      </c>
      <c r="CB242" s="8" t="s">
        <v>6</v>
      </c>
      <c r="CC242" s="12"/>
      <c r="CP242" s="20">
        <f>CP215+CP222+CP229+CP235+CP240</f>
        <v>0</v>
      </c>
    </row>
    <row r="243" spans="2:94" x14ac:dyDescent="0.35">
      <c r="B243" s="9"/>
      <c r="P243" s="18"/>
      <c r="AB243" s="9"/>
      <c r="AP243" s="18"/>
      <c r="BB243" s="9"/>
      <c r="BP243" s="18"/>
      <c r="CB243" s="9"/>
      <c r="CP243" s="18"/>
    </row>
    <row r="244" spans="2:94" x14ac:dyDescent="0.35">
      <c r="B244" s="10" t="s">
        <v>62</v>
      </c>
      <c r="D244" s="29" t="s">
        <v>18</v>
      </c>
      <c r="E244" s="29" t="s">
        <v>19</v>
      </c>
      <c r="F244" s="29" t="s">
        <v>32</v>
      </c>
      <c r="G244" s="29" t="s">
        <v>33</v>
      </c>
      <c r="H244" s="29" t="s">
        <v>22</v>
      </c>
      <c r="I244" s="29" t="s">
        <v>23</v>
      </c>
      <c r="J244" s="29" t="s">
        <v>24</v>
      </c>
      <c r="P244" s="18"/>
      <c r="AB244" s="10" t="s">
        <v>62</v>
      </c>
      <c r="AD244" s="29" t="s">
        <v>18</v>
      </c>
      <c r="AE244" s="29" t="s">
        <v>19</v>
      </c>
      <c r="AF244" s="29" t="s">
        <v>32</v>
      </c>
      <c r="AG244" s="29" t="s">
        <v>33</v>
      </c>
      <c r="AH244" s="29" t="s">
        <v>22</v>
      </c>
      <c r="AI244" s="29" t="s">
        <v>23</v>
      </c>
      <c r="AJ244" s="29" t="s">
        <v>24</v>
      </c>
      <c r="AP244" s="18"/>
      <c r="BB244" s="10" t="s">
        <v>62</v>
      </c>
      <c r="BD244" s="29" t="s">
        <v>18</v>
      </c>
      <c r="BE244" s="29" t="s">
        <v>19</v>
      </c>
      <c r="BF244" s="29" t="s">
        <v>32</v>
      </c>
      <c r="BG244" s="29" t="s">
        <v>33</v>
      </c>
      <c r="BH244" s="29" t="s">
        <v>22</v>
      </c>
      <c r="BI244" s="29" t="s">
        <v>23</v>
      </c>
      <c r="BJ244" s="29" t="s">
        <v>24</v>
      </c>
      <c r="BP244" s="18"/>
      <c r="CB244" s="10" t="s">
        <v>62</v>
      </c>
      <c r="CD244" s="29" t="s">
        <v>18</v>
      </c>
      <c r="CE244" s="29" t="s">
        <v>19</v>
      </c>
      <c r="CF244" s="29" t="s">
        <v>32</v>
      </c>
      <c r="CG244" s="29" t="s">
        <v>33</v>
      </c>
      <c r="CH244" s="29" t="s">
        <v>22</v>
      </c>
      <c r="CI244" s="29" t="s">
        <v>23</v>
      </c>
      <c r="CJ244" s="29" t="s">
        <v>24</v>
      </c>
      <c r="CP244" s="18"/>
    </row>
    <row r="245" spans="2:94" x14ac:dyDescent="0.35">
      <c r="B245" s="9" t="s">
        <v>282</v>
      </c>
      <c r="D245" s="24">
        <f>IF(D113&gt;0,(P215/(L113+L124+L133))*D113,0)+IF(D113&gt;0,(P222/(L9+L10))*D9,0)+IF(D113&gt;0,((P229+P235+P240)/(L113+L124+L133))*D113,0)</f>
        <v>0</v>
      </c>
      <c r="E245" s="24">
        <f>IF(E113&gt;0,(P215/(L113+L124+L133))*E113,0)+IF(E113&gt;0,(P222/(L9+L10))*E9,0)+IF(E113&gt;0,((P229+P235+P240)/(L113+L124+L133))*E113,0)</f>
        <v>0</v>
      </c>
      <c r="F245" s="24">
        <f>IF(F113&gt;0,(P215/(L113+L124+L133))*F113,0)+IF(F113&gt;0,(P222/(L9+L10))*F9,0)+IF(F113&gt;0,((P229+P235+P240)/(L113+L124+L133))*F113,0)</f>
        <v>0</v>
      </c>
      <c r="G245" s="24">
        <f>IF(G113&gt;0,(P215/(L113+L124+L133))*G113,0)+IF(G113&gt;0,(P222/(L9+L10))*G9,0)+IF(G113&gt;0,((P229+P235+P240)/(L113+L124+L133))*G113,0)</f>
        <v>0</v>
      </c>
      <c r="H245" s="24">
        <f>IF(H113&gt;0,(P215/(L113+L124+L133))*H113,0)+IF(H113&gt;0,(P222/(L9+L10))*H9,0)+IF(H113&gt;0,((P229+P235+P240)/(L113+L124+L133))*H113,0)</f>
        <v>0</v>
      </c>
      <c r="I245" s="24">
        <f>IF(I113&gt;0,(P215/(L113+L124+L133))*I113,0)+IF(I113&gt;0,(P222/(L9+L10))*I9,0)+IF(I113&gt;0,((P229+P235+P240)/(L113+L124+L133))*I113,0)</f>
        <v>0</v>
      </c>
      <c r="J245" s="24">
        <f>IF(J113&gt;0,(P215/(L113+L124+L133))*J113,0)+IF(J113&gt;0,(P222/(L9+L10))*J9,0)+IF(J113&gt;0,((P229+P235+P240)/(L113+L124+L133))*J113,0)</f>
        <v>0</v>
      </c>
      <c r="K245" s="24">
        <f>SUM(D245:J245)</f>
        <v>0</v>
      </c>
      <c r="P245" s="18"/>
      <c r="AB245" s="9" t="s">
        <v>282</v>
      </c>
      <c r="AD245" s="24">
        <f>IF(AD113&gt;0,(AP215/(AL113+AL124+AL133))*AD113,0)+IF(AD113&gt;0,(AP222/(AL9+AL10))*AD9,0)+IF(AD113&gt;0,((AP229+AP235+AP240)/(AL113+AL124+AL133))*AD113,0)</f>
        <v>0</v>
      </c>
      <c r="AE245" s="24">
        <f>IF(AE113&gt;0,(AP215/(AL113+AL124+AL133))*AE113,0)+IF(AE113&gt;0,(AP222/(AL9+AL10))*AE9,0)+IF(AE113&gt;0,((AP229+AP235+AP240)/(AL113+AL124+AL133))*AE113,0)</f>
        <v>0</v>
      </c>
      <c r="AF245" s="24">
        <f>IF(AF113&gt;0,(AP215/(AL113+AL124+AL133))*AF113,0)+IF(AF113&gt;0,(AP222/(AL9+AL10))*AF9,0)+IF(AF113&gt;0,((AP229+AP235+AP240)/(AL113+AL124+AL133))*AF113,0)</f>
        <v>0</v>
      </c>
      <c r="AG245" s="24">
        <f>IF(AG113&gt;0,(AP215/(AL113+AL124+AL133))*AG113,0)+IF(AG113&gt;0,(AP222/(AL9+AL10))*AG9,0)+IF(AG113&gt;0,((AP229+AP235+AP240)/(AL113+AL124+AL133))*AG113,0)</f>
        <v>0</v>
      </c>
      <c r="AH245" s="24">
        <f>IF(AH113&gt;0,(AP215/(AL113+AL124+AL133))*AH113,0)+IF(AH113&gt;0,(AP222/(AL9+AL10))*AH9,0)+IF(AH113&gt;0,((AP229+AP235+AP240)/(AL113+AL124+AL133))*AH113,0)</f>
        <v>0</v>
      </c>
      <c r="AI245" s="24">
        <f>IF(AI113&gt;0,(AP215/(AL113+AL124+AL133))*AI113,0)+IF(AI113&gt;0,(AP222/(AL9+AL10))*AI9,0)+IF(AI113&gt;0,((AP229+AP235+AP240)/(AL113+AL124+AL133))*AI113,0)</f>
        <v>0</v>
      </c>
      <c r="AJ245" s="24">
        <f>IF(AJ113&gt;0,(AP215/(AL113+AL124+AL133))*AJ113,0)+IF(AJ113&gt;0,(AP222/(AL9+AL10))*AJ9,0)+IF(AJ113&gt;0,((AP229+AP235+AP240)/(AL113+AL124+AL133))*AJ113,0)</f>
        <v>0</v>
      </c>
      <c r="AK245" s="24">
        <f>SUM(AD245:AJ245)</f>
        <v>0</v>
      </c>
      <c r="AP245" s="18"/>
      <c r="BB245" s="9" t="s">
        <v>282</v>
      </c>
      <c r="BD245" s="24">
        <f>IF(BD113&gt;0,(BP215/(BL113+BL124+BL133))*BD113,0)+IF(BD113&gt;0,(BP222/(BL9+BL10))*BD9,0)+IF(BD113&gt;0,((BP229+BP235+BP240)/(BL113+BL124+BL133))*BD113,0)</f>
        <v>0</v>
      </c>
      <c r="BE245" s="24">
        <f>IF(BE113&gt;0,(BP215/(BL113+BL124+BL133))*BE113,0)+IF(BE113&gt;0,(BP222/(BL9+BL10))*BE9,0)+IF(BE113&gt;0,((BP229+BP235+BP240)/(BL113+BL124+BL133))*BE113,0)</f>
        <v>0</v>
      </c>
      <c r="BF245" s="24">
        <f>IF(BF113&gt;0,(BP215/(BL113+BL124+BL133))*BF113,0)+IF(BF113&gt;0,(BP222/(BL9+BL10))*BF9,0)+IF(BF113&gt;0,((BP229+BP235+BP240)/(BL113+BL124+BL133))*BF113,0)</f>
        <v>0</v>
      </c>
      <c r="BG245" s="24">
        <f>IF(BG113&gt;0,(BP215/(BL113+BL124+BL133))*BG113,0)+IF(BG113&gt;0,(BP222/(BL9+BL10))*BG9,0)+IF(BG113&gt;0,((BP229+BP235+BP240)/(BL113+BL124+BL133))*BG113,0)</f>
        <v>0</v>
      </c>
      <c r="BH245" s="24">
        <f>IF(BH113&gt;0,(BP215/(BL113+BL124+BL133))*BH113,0)+IF(BH113&gt;0,(BP222/(BL9+BL10))*BH9,0)+IF(BH113&gt;0,((BP229+BP235+BP240)/(BL113+BL124+BL133))*BH113,0)</f>
        <v>0</v>
      </c>
      <c r="BI245" s="24">
        <f>IF(BI113&gt;0,(BP215/(BL113+BL124+BL133))*BI113,0)+IF(BI113&gt;0,(BP222/(BL9+BL10))*BI9,0)+IF(BI113&gt;0,((BP229+BP235+BP240)/(BL113+BL124+BL133))*BI113,0)</f>
        <v>0</v>
      </c>
      <c r="BJ245" s="24">
        <f>IF(BJ113&gt;0,(BP215/(BL113+BL124+BL133))*BJ113,0)+IF(BJ113&gt;0,(BP222/(BL9+BL10))*BJ9,0)+IF(BJ113&gt;0,((BP229+BP235+BP240)/(BL113+BL124+BL133))*BJ113,0)</f>
        <v>0</v>
      </c>
      <c r="BK245" s="24">
        <f>SUM(BD245:BJ245)</f>
        <v>0</v>
      </c>
      <c r="BP245" s="18"/>
      <c r="CB245" s="9" t="s">
        <v>282</v>
      </c>
      <c r="CD245" s="24">
        <f>IF(CD113&gt;0,(CP215/(CL113+CL124+CL133))*CD113,0)+IF(CD113&gt;0,(CP222/(CL9+CL10))*CD9,0)+IF(CD113&gt;0,((CP229+CP235+CP240)/(CL113+CL124+CL133))*CD113,0)</f>
        <v>0</v>
      </c>
      <c r="CE245" s="24">
        <f>IF(CE113&gt;0,(CP215/(CL113+CL124+CL133))*CE113,0)+IF(CE113&gt;0,(CP222/(CL9+CL10))*CE9,0)+IF(CE113&gt;0,((CP229+CP235+CP240)/(CL113+CL124+CL133))*CE113,0)</f>
        <v>0</v>
      </c>
      <c r="CF245" s="24">
        <f>IF(CF113&gt;0,(CP215/(CL113+CL124+CL133))*CF113,0)+IF(CF113&gt;0,(CP222/(CL9+CL10))*CF9,0)+IF(CF113&gt;0,((CP229+CP235+CP240)/(CL113+CL124+CL133))*CF113,0)</f>
        <v>0</v>
      </c>
      <c r="CG245" s="24">
        <f>IF(CG113&gt;0,(CP215/(CL113+CL124+CL133))*CG113,0)+IF(CG113&gt;0,(CP222/(CL9+CL10))*CG9,0)+IF(CG113&gt;0,((CP229+CP235+CP240)/(CL113+CL124+CL133))*CG113,0)</f>
        <v>0</v>
      </c>
      <c r="CH245" s="24">
        <f>IF(CH113&gt;0,(CP215/(CL113+CL124+CL133))*CH113,0)+IF(CH113&gt;0,(CP222/(CL9+CL10))*CH9,0)+IF(CH113&gt;0,((CP229+CP235+CP240)/(CL113+CL124+CL133))*CH113,0)</f>
        <v>0</v>
      </c>
      <c r="CI245" s="24">
        <f>IF(CI113&gt;0,(CP215/(CL113+CL124+CL133))*CI113,0)+IF(CI113&gt;0,(CP222/(CL9+CL10))*CI9,0)+IF(CI113&gt;0,((CP229+CP235+CP240)/(CL113+CL124+CL133))*CI113,0)</f>
        <v>0</v>
      </c>
      <c r="CJ245" s="24">
        <f>IF(CJ113&gt;0,(CP215/(CL113+CL124+CL133))*CJ113,0)+IF(CJ113&gt;0,(CP222/(CL9+CL10))*CJ9,0)+IF(CJ113&gt;0,((CP229+CP235+CP240)/(CL113+CL124+CL133))*CJ113,0)</f>
        <v>0</v>
      </c>
      <c r="CK245" s="24">
        <f>SUM(CD245:CJ245)</f>
        <v>0</v>
      </c>
      <c r="CP245" s="18"/>
    </row>
    <row r="246" spans="2:94" x14ac:dyDescent="0.35">
      <c r="B246" s="9" t="s">
        <v>280</v>
      </c>
      <c r="D246" s="24">
        <f>IF(D124&gt;0,(P215/(L113+L124+L133))*D124,0)+IF(D124&gt;0,(P222/(L9+L10))*D10,0)+IF(D124&gt;0,((P229+P235+P240)/(L113+L124+L133))*D124,0)</f>
        <v>0</v>
      </c>
      <c r="E246" s="24">
        <f>IF(E124&gt;0,(P215/(L113+L124+L133))*E124,0)+IF(E124&gt;0,(P222/(L9+L10))*E10,0)+IF(E124&gt;0,((P229+P235+P240)/(L113+L124+L133))*E124,0)</f>
        <v>0</v>
      </c>
      <c r="F246" s="24">
        <f>IF(F124&gt;0,(P215/(L113+L124+L133))*F124,0)+IF(F124&gt;0,(P222/(L9+L10))*F10,0)+IF(F124&gt;0,((P229+P235+P240)/(L113+L124+L133))*F124,0)</f>
        <v>0</v>
      </c>
      <c r="G246" s="24">
        <f>IF(G124&gt;0,(P215/(L113+L124+L133))*G124,0)+IF(G124&gt;0,(P222/(L9+L10))*G10,0)+IF(G124&gt;0,((P229+P235+P240)/(L113+L124+L133))*G124,0)</f>
        <v>0</v>
      </c>
      <c r="H246" s="24">
        <f>IF(H124&gt;0,(P215/(L113+L124+L133))*H124,0)+IF(H124&gt;0,(P222/(L9+L10))*H10,0)+IF(H124&gt;0,((P229+P235+P240)/(L113+L124+L133))*H124,0)</f>
        <v>0</v>
      </c>
      <c r="I246" s="24">
        <f>IF(I124&gt;0,(P215/(L113+L124+L133))*I124,0)+IF(I124&gt;0,(P222/(L9+L10))*I10,0)+IF(I124&gt;0,((P229+P235+P240)/(L113+L124+L133))*I124,0)</f>
        <v>0</v>
      </c>
      <c r="J246" s="24">
        <f>IF(J124&gt;0,(P215/(L113+L124+L133))*J124,0)+IF(J124&gt;0,(P222/(L9+L10))*J10,0)+IF(J124&gt;0,((P229+P235+P240)/(L113+L124+L133))*J124,0)</f>
        <v>0</v>
      </c>
      <c r="K246" s="24">
        <f>SUM(D246:J246)</f>
        <v>0</v>
      </c>
      <c r="P246" s="18"/>
      <c r="AB246" s="9" t="s">
        <v>280</v>
      </c>
      <c r="AD246" s="24">
        <f>IF(AD124&gt;0,(AP215/(AL113+AL124+AL133))*AD124,0)+IF(AD124&gt;0,(AP222/(AL9+AL10))*AD10,0)+IF(AD124&gt;0,((AP229+AP235+AP240)/(AL113+AL124+AL133))*AD124,0)</f>
        <v>0</v>
      </c>
      <c r="AE246" s="24">
        <f>IF(AE124&gt;0,(AP215/(AL113+AL124+AL133))*AE124,0)+IF(AE124&gt;0,(AP222/(AL9+AL10))*AE10,0)+IF(AE124&gt;0,((AP229+AP235+AP240)/(AL113+AL124+AL133))*AE124,0)</f>
        <v>0</v>
      </c>
      <c r="AF246" s="24">
        <f>IF(AF124&gt;0,(AP215/(AL113+AL124+AL133))*AF124,0)+IF(AF124&gt;0,(AP222/(AL9+AL10))*AF10,0)+IF(AF124&gt;0,((AP229+AP235+AP240)/(AL113+AL124+AL133))*AF124,0)</f>
        <v>0</v>
      </c>
      <c r="AG246" s="24">
        <f>IF(AG124&gt;0,(AP215/(AL113+AL124+AL133))*AG124,0)+IF(AG124&gt;0,(AP222/(AL9+AL10))*AG10,0)+IF(AG124&gt;0,((AP229+AP235+AP240)/(AL113+AL124+AL133))*AG124,0)</f>
        <v>0</v>
      </c>
      <c r="AH246" s="24">
        <f>IF(AH124&gt;0,(AP215/(AL113+AL124+AL133))*AH124,0)+IF(AH124&gt;0,(AP222/(AL9+AL10))*AH10,0)+IF(AH124&gt;0,((AP229+AP235+AP240)/(AL113+AL124+AL133))*AH124,0)</f>
        <v>0</v>
      </c>
      <c r="AI246" s="24">
        <f>IF(AI124&gt;0,(AP215/(AL113+AL124+AL133))*AI124,0)+IF(AI124&gt;0,(AP222/(AL9+AL10))*AI10,0)+IF(AI124&gt;0,((AP229+AP235+AP240)/(AL113+AL124+AL133))*AI124,0)</f>
        <v>0</v>
      </c>
      <c r="AJ246" s="24">
        <f>IF(AJ124&gt;0,(AP215/(AL113+AL124+AL133))*AJ124,0)+IF(AJ124&gt;0,(AP222/(AL9+AL10))*AJ10,0)+IF(AJ124&gt;0,((AP229+AP235+AP240)/(AL113+AL124+AL133))*AJ124,0)</f>
        <v>0</v>
      </c>
      <c r="AK246" s="24">
        <f>SUM(AD246:AJ246)</f>
        <v>0</v>
      </c>
      <c r="AP246" s="18"/>
      <c r="BB246" s="9" t="s">
        <v>280</v>
      </c>
      <c r="BD246" s="24">
        <f>IF(BD124&gt;0,(BP215/(BL113+BL124+BL133))*BD124,0)+IF(BD124&gt;0,(BP222/(BL9+BL10))*BD10,0)+IF(BD124&gt;0,((BP229+BP235+BP240)/(BL113+BL124+BL133))*BD124,0)</f>
        <v>0</v>
      </c>
      <c r="BE246" s="24">
        <f>IF(BE124&gt;0,(BP215/(BL113+BL124+BL133))*BE124,0)+IF(BE124&gt;0,(BP222/(BL9+BL10))*BE10,0)+IF(BE124&gt;0,((BP229+BP235+BP240)/(BL113+BL124+BL133))*BE124,0)</f>
        <v>0</v>
      </c>
      <c r="BF246" s="24">
        <f>IF(BF124&gt;0,(BP215/(BL113+BL124+BL133))*BF124,0)+IF(BF124&gt;0,(BP222/(BL9+BL10))*BF10,0)+IF(BF124&gt;0,((BP229+BP235+BP240)/(BL113+BL124+BL133))*BF124,0)</f>
        <v>0</v>
      </c>
      <c r="BG246" s="24">
        <f>IF(BG124&gt;0,(BP215/(BL113+BL124+BL133))*BG124,0)+IF(BG124&gt;0,(BP222/(BL9+BL10))*BG10,0)+IF(BG124&gt;0,((BP229+BP235+BP240)/(BL113+BL124+BL133))*BG124,0)</f>
        <v>0</v>
      </c>
      <c r="BH246" s="24">
        <f>IF(BH124&gt;0,(BP215/(BL113+BL124+BL133))*BH124,0)+IF(BH124&gt;0,(BP222/(BL9+BL10))*BH10,0)+IF(BH124&gt;0,((BP229+BP235+BP240)/(BL113+BL124+BL133))*BH124,0)</f>
        <v>0</v>
      </c>
      <c r="BI246" s="24">
        <f>IF(BI124&gt;0,(BP215/(BL113+BL124+BL133))*BI124,0)+IF(BI124&gt;0,(BP222/(BL9+BL10))*BI10,0)+IF(BI124&gt;0,((BP229+BP235+BP240)/(BL113+BL124+BL133))*BI124,0)</f>
        <v>0</v>
      </c>
      <c r="BJ246" s="24">
        <f>IF(BJ124&gt;0,(BP215/(BL113+BL124+BL133))*BJ124,0)+IF(BJ124&gt;0,(BP222/(BL9+BL10))*BJ10,0)+IF(BJ124&gt;0,((BP229+BP235+BP240)/(BL113+BL124+BL133))*BJ124,0)</f>
        <v>0</v>
      </c>
      <c r="BK246" s="24">
        <f>SUM(BD246:BJ246)</f>
        <v>0</v>
      </c>
      <c r="BP246" s="18"/>
      <c r="CB246" s="9" t="s">
        <v>280</v>
      </c>
      <c r="CD246" s="24">
        <f>IF(CD124&gt;0,(CP215/(CL113+CL124+CL133))*CD124,0)+IF(CD124&gt;0,(CP222/(CL9+CL10))*CD10,0)+IF(CD124&gt;0,((CP229+CP235+CP240)/(CL113+CL124+CL133))*CD124,0)</f>
        <v>0</v>
      </c>
      <c r="CE246" s="24">
        <f>IF(CE124&gt;0,(CP215/(CL113+CL124+CL133))*CE124,0)+IF(CE124&gt;0,(CP222/(CL9+CL10))*CE10,0)+IF(CE124&gt;0,((CP229+CP235+CP240)/(CL113+CL124+CL133))*CE124,0)</f>
        <v>0</v>
      </c>
      <c r="CF246" s="24">
        <f>IF(CF124&gt;0,(CP215/(CL113+CL124+CL133))*CF124,0)+IF(CF124&gt;0,(CP222/(CL9+CL10))*CF10,0)+IF(CF124&gt;0,((CP229+CP235+CP240)/(CL113+CL124+CL133))*CF124,0)</f>
        <v>0</v>
      </c>
      <c r="CG246" s="24">
        <f>IF(CG124&gt;0,(CP215/(CL113+CL124+CL133))*CG124,0)+IF(CG124&gt;0,(CP222/(CL9+CL10))*CG10,0)+IF(CG124&gt;0,((CP229+CP235+CP240)/(CL113+CL124+CL133))*CG124,0)</f>
        <v>0</v>
      </c>
      <c r="CH246" s="24">
        <f>IF(CH124&gt;0,(CP215/(CL113+CL124+CL133))*CH124,0)+IF(CH124&gt;0,(CP222/(CL9+CL10))*CH10,0)+IF(CH124&gt;0,((CP229+CP235+CP240)/(CL113+CL124+CL133))*CH124,0)</f>
        <v>0</v>
      </c>
      <c r="CI246" s="24">
        <f>IF(CI124&gt;0,(CP215/(CL113+CL124+CL133))*CI124,0)+IF(CI124&gt;0,(CP222/(CL9+CL10))*CI10,0)+IF(CI124&gt;0,((CP229+CP235+CP240)/(CL113+CL124+CL133))*CI124,0)</f>
        <v>0</v>
      </c>
      <c r="CJ246" s="24">
        <f>IF(CJ124&gt;0,(CP215/(CL113+CL124+CL133))*CJ124,0)+IF(CJ124&gt;0,(CP222/(CL9+CL10))*CJ10,0)+IF(CJ124&gt;0,((CP229+CP235+CP240)/(CL113+CL124+CL133))*CJ124,0)</f>
        <v>0</v>
      </c>
      <c r="CK246" s="24">
        <f>SUM(CD246:CJ246)</f>
        <v>0</v>
      </c>
      <c r="CP246" s="18"/>
    </row>
    <row r="247" spans="2:94" x14ac:dyDescent="0.35">
      <c r="B247" s="9" t="s">
        <v>281</v>
      </c>
      <c r="D247" s="24">
        <f>IF(D133&gt;0,(P215/(L113+L124+L133))*D133,0)+IF(D133&gt;0,((P229+P235+P240)/(L113+L124+L133))*D133,0)</f>
        <v>0</v>
      </c>
      <c r="E247" s="24">
        <f>IF(E133&gt;0,(P215/(L113+L124+L133))*E133,0)+IF(E133&gt;0,((P229+P235+P240)/(L113+L124+L133))*E133,0)</f>
        <v>0</v>
      </c>
      <c r="F247" s="24">
        <f>IF(F133&gt;0,(P215/(L113+L124+L133))*F133,0)+IF(F133&gt;0,((P229+P235+P240)/(L113+L124+L133))*F133,0)</f>
        <v>0</v>
      </c>
      <c r="G247" s="24">
        <f>IF(G133&gt;0,(P215/(L113+L124+L133))*G133,0)+IF(G133&gt;0,((P229+P235+P240)/(L113+L124+L133))*G133,0)</f>
        <v>0</v>
      </c>
      <c r="H247" s="24">
        <f>IF(H133&gt;0,(P215/(L113+L124+L133))*H133,0)+IF(H133&gt;0,((P229+P235+P240)/(L113+L124+L133))*H133,0)</f>
        <v>0</v>
      </c>
      <c r="I247" s="24">
        <f>IF(I133&gt;0,(P215/(L113+L124+L133))*I133,0)+IF(I133&gt;0,((P229+P235+P240)/(L113+L124+L133))*I133,0)</f>
        <v>0</v>
      </c>
      <c r="J247" s="24">
        <f>IF(J133&gt;0,(P215/(L113+L124+L133))*J133,0)+IF(J133&gt;0,((P229+P235+P240)/(L113+L124+L133))*J133,0)</f>
        <v>0</v>
      </c>
      <c r="K247" s="24">
        <f>SUM(D247:J247)</f>
        <v>0</v>
      </c>
      <c r="P247" s="18"/>
      <c r="AB247" s="9" t="s">
        <v>281</v>
      </c>
      <c r="AD247" s="24">
        <f>IF(AD133&gt;0,(AP215/(AL113+AL124+AL133))*AD133,0)+IF(AD133&gt;0,((AP229+AP235+AP240)/(AL113+AL124+AL133))*AD133,0)</f>
        <v>0</v>
      </c>
      <c r="AE247" s="24">
        <f>IF(AE133&gt;0,(AP215/(AL113+AL124+AL133))*AE133,0)+IF(AE133&gt;0,((AP229+AP235+AP240)/(AL113+AL124+AL133))*AE133,0)</f>
        <v>0</v>
      </c>
      <c r="AF247" s="24">
        <f>IF(AF133&gt;0,(AP215/(AL113+AL124+AL133))*AF133,0)+IF(AF133&gt;0,((AP229+AP235+AP240)/(AL113+AL124+AL133))*AF133,0)</f>
        <v>0</v>
      </c>
      <c r="AG247" s="24">
        <f>IF(AG133&gt;0,(AP215/(AL113+AL124+AL133))*AG133,0)+IF(AG133&gt;0,((AP229+AP235+AP240)/(AL113+AL124+AL133))*AG133,0)</f>
        <v>0</v>
      </c>
      <c r="AH247" s="24">
        <f>IF(AH133&gt;0,(AP215/(AL113+AL124+AL133))*AH133,0)+IF(AH133&gt;0,((AP229+AP235+AP240)/(AL113+AL124+AL133))*AH133,0)</f>
        <v>0</v>
      </c>
      <c r="AI247" s="24">
        <f>IF(AI133&gt;0,(AP215/(AL113+AL124+AL133))*AI133,0)+IF(AI133&gt;0,((AP229+AP235+AP240)/(AL113+AL124+AL133))*AI133,0)</f>
        <v>0</v>
      </c>
      <c r="AJ247" s="24">
        <f>IF(AJ133&gt;0,(AP215/(AL113+AL124+AL133))*AJ133,0)+IF(AJ133&gt;0,((AP229+AP235+AP240)/(AL113+AL124+AL133))*AJ133,0)</f>
        <v>0</v>
      </c>
      <c r="AK247" s="24">
        <f>SUM(AD247:AJ247)</f>
        <v>0</v>
      </c>
      <c r="AP247" s="18"/>
      <c r="BB247" s="9" t="s">
        <v>281</v>
      </c>
      <c r="BD247" s="24">
        <f>IF(BD133&gt;0,(BP215/(BL113+BL124+BL133))*BD133,0)+IF(BD133&gt;0,((BP229+BP235+BP240)/(BL113+BL124+BL133))*BD133,0)</f>
        <v>0</v>
      </c>
      <c r="BE247" s="24">
        <f>IF(BE133&gt;0,(BP215/(BL113+BL124+BL133))*BE133,0)+IF(BE133&gt;0,((BP229+BP235+BP240)/(BL113+BL124+BL133))*BE133,0)</f>
        <v>0</v>
      </c>
      <c r="BF247" s="24">
        <f>IF(BF133&gt;0,(BP215/(BL113+BL124+BL133))*BF133,0)+IF(BF133&gt;0,((BP229+BP235+BP240)/(BL113+BL124+BL133))*BF133,0)</f>
        <v>0</v>
      </c>
      <c r="BG247" s="24">
        <f>IF(BG133&gt;0,(BP215/(BL113+BL124+BL133))*BG133,0)+IF(BG133&gt;0,((BP229+BP235+BP240)/(BL113+BL124+BL133))*BG133,0)</f>
        <v>0</v>
      </c>
      <c r="BH247" s="24">
        <f>IF(BH133&gt;0,(BP215/(BL113+BL124+BL133))*BH133,0)+IF(BH133&gt;0,((BP229+BP235+BP240)/(BL113+BL124+BL133))*BH133,0)</f>
        <v>0</v>
      </c>
      <c r="BI247" s="24">
        <f>IF(BI133&gt;0,(BP215/(BL113+BL124+BL133))*BI133,0)+IF(BI133&gt;0,((BP229+BP235+BP240)/(BL113+BL124+BL133))*BI133,0)</f>
        <v>0</v>
      </c>
      <c r="BJ247" s="24">
        <f>IF(BJ133&gt;0,(BP215/(BL113+BL124+BL133))*BJ133,0)+IF(BJ133&gt;0,((BP229+BP235+BP240)/(BL113+BL124+BL133))*BJ133,0)</f>
        <v>0</v>
      </c>
      <c r="BK247" s="24">
        <f>SUM(BD247:BJ247)</f>
        <v>0</v>
      </c>
      <c r="BP247" s="18"/>
      <c r="CB247" s="9" t="s">
        <v>281</v>
      </c>
      <c r="CD247" s="24">
        <f>IF(CD133&gt;0,(CP215/(CL113+CL124+CL133))*CD133,0)+IF(CD133&gt;0,((CP229+CP235+CP240)/(CL113+CL124+CL133))*CD133,0)</f>
        <v>0</v>
      </c>
      <c r="CE247" s="24">
        <f>IF(CE133&gt;0,(CP215/(CL113+CL124+CL133))*CE133,0)+IF(CE133&gt;0,((CP229+CP235+CP240)/(CL113+CL124+CL133))*CE133,0)</f>
        <v>0</v>
      </c>
      <c r="CF247" s="24">
        <f>IF(CF133&gt;0,(CP215/(CL113+CL124+CL133))*CF133,0)+IF(CF133&gt;0,((CP229+CP235+CP240)/(CL113+CL124+CL133))*CF133,0)</f>
        <v>0</v>
      </c>
      <c r="CG247" s="24">
        <f>IF(CG133&gt;0,(CP215/(CL113+CL124+CL133))*CG133,0)+IF(CG133&gt;0,((CP229+CP235+CP240)/(CL113+CL124+CL133))*CG133,0)</f>
        <v>0</v>
      </c>
      <c r="CH247" s="24">
        <f>IF(CH133&gt;0,(CP215/(CL113+CL124+CL133))*CH133,0)+IF(CH133&gt;0,((CP229+CP235+CP240)/(CL113+CL124+CL133))*CH133,0)</f>
        <v>0</v>
      </c>
      <c r="CI247" s="24">
        <f>IF(CI133&gt;0,(CP215/(CL113+CL124+CL133))*CI133,0)+IF(CI133&gt;0,((CP229+CP235+CP240)/(CL113+CL124+CL133))*CI133,0)</f>
        <v>0</v>
      </c>
      <c r="CJ247" s="24">
        <f>IF(CJ133&gt;0,(CP215/(CL113+CL124+CL133))*CJ133,0)+IF(CJ133&gt;0,((CP229+CP235+CP240)/(CL113+CL124+CL133))*CJ133,0)</f>
        <v>0</v>
      </c>
      <c r="CK247" s="24">
        <f>SUM(CD247:CJ247)</f>
        <v>0</v>
      </c>
      <c r="CP247" s="18"/>
    </row>
    <row r="248" spans="2:94" x14ac:dyDescent="0.35">
      <c r="B248" s="287" t="s">
        <v>1</v>
      </c>
      <c r="C248" s="50"/>
      <c r="D248" s="90">
        <f t="shared" ref="D248:J248" si="602">SUM(D245:D247)</f>
        <v>0</v>
      </c>
      <c r="E248" s="90">
        <f t="shared" si="602"/>
        <v>0</v>
      </c>
      <c r="F248" s="90">
        <f t="shared" si="602"/>
        <v>0</v>
      </c>
      <c r="G248" s="90">
        <f t="shared" si="602"/>
        <v>0</v>
      </c>
      <c r="H248" s="90">
        <f t="shared" si="602"/>
        <v>0</v>
      </c>
      <c r="I248" s="90">
        <f t="shared" si="602"/>
        <v>0</v>
      </c>
      <c r="J248" s="90">
        <f t="shared" si="602"/>
        <v>0</v>
      </c>
      <c r="K248" s="50"/>
      <c r="L248" s="50"/>
      <c r="M248" s="50"/>
      <c r="N248" s="50"/>
      <c r="O248" s="50"/>
      <c r="P248" s="91">
        <f>SUM(D248:J248)</f>
        <v>0</v>
      </c>
      <c r="AB248" s="287" t="s">
        <v>1</v>
      </c>
      <c r="AC248" s="50"/>
      <c r="AD248" s="90">
        <f t="shared" ref="AD248" si="603">SUM(AD245:AD247)</f>
        <v>0</v>
      </c>
      <c r="AE248" s="90">
        <f t="shared" ref="AE248" si="604">SUM(AE245:AE247)</f>
        <v>0</v>
      </c>
      <c r="AF248" s="90">
        <f t="shared" ref="AF248" si="605">SUM(AF245:AF247)</f>
        <v>0</v>
      </c>
      <c r="AG248" s="90">
        <f t="shared" ref="AG248" si="606">SUM(AG245:AG247)</f>
        <v>0</v>
      </c>
      <c r="AH248" s="90">
        <f t="shared" ref="AH248" si="607">SUM(AH245:AH247)</f>
        <v>0</v>
      </c>
      <c r="AI248" s="90">
        <f t="shared" ref="AI248" si="608">SUM(AI245:AI247)</f>
        <v>0</v>
      </c>
      <c r="AJ248" s="90">
        <f t="shared" ref="AJ248" si="609">SUM(AJ245:AJ247)</f>
        <v>0</v>
      </c>
      <c r="AK248" s="50"/>
      <c r="AL248" s="50"/>
      <c r="AM248" s="50"/>
      <c r="AN248" s="50"/>
      <c r="AO248" s="50"/>
      <c r="AP248" s="91">
        <f>SUM(AD248:AJ248)</f>
        <v>0</v>
      </c>
      <c r="BB248" s="287" t="s">
        <v>1</v>
      </c>
      <c r="BC248" s="50"/>
      <c r="BD248" s="90">
        <f t="shared" ref="BD248" si="610">SUM(BD245:BD247)</f>
        <v>0</v>
      </c>
      <c r="BE248" s="90">
        <f t="shared" ref="BE248" si="611">SUM(BE245:BE247)</f>
        <v>0</v>
      </c>
      <c r="BF248" s="90">
        <f t="shared" ref="BF248" si="612">SUM(BF245:BF247)</f>
        <v>0</v>
      </c>
      <c r="BG248" s="90">
        <f t="shared" ref="BG248" si="613">SUM(BG245:BG247)</f>
        <v>0</v>
      </c>
      <c r="BH248" s="90">
        <f t="shared" ref="BH248" si="614">SUM(BH245:BH247)</f>
        <v>0</v>
      </c>
      <c r="BI248" s="90">
        <f t="shared" ref="BI248" si="615">SUM(BI245:BI247)</f>
        <v>0</v>
      </c>
      <c r="BJ248" s="90">
        <f t="shared" ref="BJ248" si="616">SUM(BJ245:BJ247)</f>
        <v>0</v>
      </c>
      <c r="BK248" s="50"/>
      <c r="BL248" s="50"/>
      <c r="BM248" s="50"/>
      <c r="BN248" s="50"/>
      <c r="BO248" s="50"/>
      <c r="BP248" s="91">
        <f>SUM(BD248:BJ248)</f>
        <v>0</v>
      </c>
      <c r="CB248" s="287" t="s">
        <v>1</v>
      </c>
      <c r="CC248" s="50"/>
      <c r="CD248" s="90">
        <f t="shared" ref="CD248" si="617">SUM(CD245:CD247)</f>
        <v>0</v>
      </c>
      <c r="CE248" s="90">
        <f t="shared" ref="CE248" si="618">SUM(CE245:CE247)</f>
        <v>0</v>
      </c>
      <c r="CF248" s="90">
        <f t="shared" ref="CF248" si="619">SUM(CF245:CF247)</f>
        <v>0</v>
      </c>
      <c r="CG248" s="90">
        <f t="shared" ref="CG248" si="620">SUM(CG245:CG247)</f>
        <v>0</v>
      </c>
      <c r="CH248" s="90">
        <f t="shared" ref="CH248" si="621">SUM(CH245:CH247)</f>
        <v>0</v>
      </c>
      <c r="CI248" s="90">
        <f t="shared" ref="CI248" si="622">SUM(CI245:CI247)</f>
        <v>0</v>
      </c>
      <c r="CJ248" s="90">
        <f t="shared" ref="CJ248" si="623">SUM(CJ245:CJ247)</f>
        <v>0</v>
      </c>
      <c r="CK248" s="50"/>
      <c r="CL248" s="50"/>
      <c r="CM248" s="50"/>
      <c r="CN248" s="50"/>
      <c r="CO248" s="50"/>
      <c r="CP248" s="91">
        <f>SUM(CD248:CJ248)</f>
        <v>0</v>
      </c>
    </row>
    <row r="249" spans="2:94" x14ac:dyDescent="0.35">
      <c r="B249" s="7"/>
      <c r="C249" s="283"/>
      <c r="D249" s="12"/>
      <c r="E249" s="12"/>
      <c r="F249" s="12"/>
      <c r="G249" s="12"/>
      <c r="H249" s="12"/>
      <c r="I249" s="12"/>
      <c r="J249" s="12"/>
      <c r="K249" s="284"/>
      <c r="L249" s="284"/>
      <c r="M249" s="284"/>
      <c r="N249" s="284"/>
      <c r="O249" s="284"/>
      <c r="P249" s="285"/>
      <c r="AB249" s="7"/>
      <c r="AC249" s="283"/>
      <c r="AD249" s="12"/>
      <c r="AE249" s="12"/>
      <c r="AF249" s="12"/>
      <c r="AG249" s="12"/>
      <c r="AH249" s="12"/>
      <c r="AI249" s="12"/>
      <c r="AJ249" s="12"/>
      <c r="AK249" s="284"/>
      <c r="AL249" s="284"/>
      <c r="AM249" s="284"/>
      <c r="AN249" s="284"/>
      <c r="AO249" s="284"/>
      <c r="AP249" s="285"/>
      <c r="BB249" s="7"/>
      <c r="BC249" s="283"/>
      <c r="BD249" s="12"/>
      <c r="BE249" s="12"/>
      <c r="BF249" s="12"/>
      <c r="BG249" s="12"/>
      <c r="BH249" s="12"/>
      <c r="BI249" s="12"/>
      <c r="BJ249" s="12"/>
      <c r="BK249" s="284"/>
      <c r="BL249" s="284"/>
      <c r="BM249" s="284"/>
      <c r="BN249" s="284"/>
      <c r="BO249" s="284"/>
      <c r="BP249" s="285"/>
      <c r="CB249" s="7"/>
      <c r="CC249" s="283"/>
      <c r="CD249" s="12"/>
      <c r="CE249" s="12"/>
      <c r="CF249" s="12"/>
      <c r="CG249" s="12"/>
      <c r="CH249" s="12"/>
      <c r="CI249" s="12"/>
      <c r="CJ249" s="12"/>
      <c r="CK249" s="284"/>
      <c r="CL249" s="284"/>
      <c r="CM249" s="284"/>
      <c r="CN249" s="284"/>
      <c r="CO249" s="284"/>
      <c r="CP249" s="285"/>
    </row>
    <row r="250" spans="2:94" x14ac:dyDescent="0.35">
      <c r="B250" s="89" t="s">
        <v>278</v>
      </c>
      <c r="C250" s="5"/>
      <c r="D250" s="29" t="str">
        <f>D244</f>
        <v>Monday</v>
      </c>
      <c r="E250" s="29" t="str">
        <f t="shared" ref="E250:J250" si="624">E244</f>
        <v>Tuesday</v>
      </c>
      <c r="F250" s="29" t="str">
        <f t="shared" si="624"/>
        <v>Wednesday</v>
      </c>
      <c r="G250" s="29" t="str">
        <f t="shared" si="624"/>
        <v>Thursday</v>
      </c>
      <c r="H250" s="29" t="str">
        <f t="shared" si="624"/>
        <v>Friday</v>
      </c>
      <c r="I250" s="29" t="str">
        <f t="shared" si="624"/>
        <v>Saturday</v>
      </c>
      <c r="J250" s="29" t="str">
        <f t="shared" si="624"/>
        <v>Sunday</v>
      </c>
      <c r="P250" s="18"/>
      <c r="AB250" s="89" t="s">
        <v>278</v>
      </c>
      <c r="AC250" s="5"/>
      <c r="AD250" s="29" t="str">
        <f>AD244</f>
        <v>Monday</v>
      </c>
      <c r="AE250" s="29" t="str">
        <f t="shared" ref="AE250:AJ250" si="625">AE244</f>
        <v>Tuesday</v>
      </c>
      <c r="AF250" s="29" t="str">
        <f t="shared" si="625"/>
        <v>Wednesday</v>
      </c>
      <c r="AG250" s="29" t="str">
        <f t="shared" si="625"/>
        <v>Thursday</v>
      </c>
      <c r="AH250" s="29" t="str">
        <f t="shared" si="625"/>
        <v>Friday</v>
      </c>
      <c r="AI250" s="29" t="str">
        <f t="shared" si="625"/>
        <v>Saturday</v>
      </c>
      <c r="AJ250" s="29" t="str">
        <f t="shared" si="625"/>
        <v>Sunday</v>
      </c>
      <c r="AP250" s="18"/>
      <c r="BB250" s="89" t="s">
        <v>278</v>
      </c>
      <c r="BC250" s="5"/>
      <c r="BD250" s="29" t="str">
        <f>BD244</f>
        <v>Monday</v>
      </c>
      <c r="BE250" s="29" t="str">
        <f t="shared" ref="BE250:BJ250" si="626">BE244</f>
        <v>Tuesday</v>
      </c>
      <c r="BF250" s="29" t="str">
        <f t="shared" si="626"/>
        <v>Wednesday</v>
      </c>
      <c r="BG250" s="29" t="str">
        <f t="shared" si="626"/>
        <v>Thursday</v>
      </c>
      <c r="BH250" s="29" t="str">
        <f t="shared" si="626"/>
        <v>Friday</v>
      </c>
      <c r="BI250" s="29" t="str">
        <f t="shared" si="626"/>
        <v>Saturday</v>
      </c>
      <c r="BJ250" s="29" t="str">
        <f t="shared" si="626"/>
        <v>Sunday</v>
      </c>
      <c r="BP250" s="18"/>
      <c r="CB250" s="89" t="s">
        <v>278</v>
      </c>
      <c r="CC250" s="5"/>
      <c r="CD250" s="29" t="str">
        <f>CD244</f>
        <v>Monday</v>
      </c>
      <c r="CE250" s="29" t="str">
        <f t="shared" ref="CE250:CJ250" si="627">CE244</f>
        <v>Tuesday</v>
      </c>
      <c r="CF250" s="29" t="str">
        <f t="shared" si="627"/>
        <v>Wednesday</v>
      </c>
      <c r="CG250" s="29" t="str">
        <f t="shared" si="627"/>
        <v>Thursday</v>
      </c>
      <c r="CH250" s="29" t="str">
        <f t="shared" si="627"/>
        <v>Friday</v>
      </c>
      <c r="CI250" s="29" t="str">
        <f t="shared" si="627"/>
        <v>Saturday</v>
      </c>
      <c r="CJ250" s="29" t="str">
        <f t="shared" si="627"/>
        <v>Sunday</v>
      </c>
      <c r="CP250" s="18"/>
    </row>
    <row r="251" spans="2:94" ht="60" customHeight="1" x14ac:dyDescent="0.35">
      <c r="B251" s="10"/>
      <c r="C251" s="28"/>
      <c r="D251" s="348" t="s">
        <v>284</v>
      </c>
      <c r="E251" s="348"/>
      <c r="F251" s="348"/>
      <c r="G251" s="348"/>
      <c r="H251" s="348"/>
      <c r="I251" s="348"/>
      <c r="J251" s="348"/>
      <c r="K251" s="14" t="s">
        <v>31</v>
      </c>
      <c r="L251" s="14" t="s">
        <v>10</v>
      </c>
      <c r="M251" s="14" t="s">
        <v>14</v>
      </c>
      <c r="N251" s="14" t="s">
        <v>16</v>
      </c>
      <c r="O251" s="14" t="s">
        <v>1</v>
      </c>
      <c r="P251" s="15" t="s">
        <v>25</v>
      </c>
      <c r="AB251" s="10"/>
      <c r="AC251" s="28"/>
      <c r="AD251" s="348" t="s">
        <v>284</v>
      </c>
      <c r="AE251" s="348"/>
      <c r="AF251" s="348"/>
      <c r="AG251" s="348"/>
      <c r="AH251" s="348"/>
      <c r="AI251" s="348"/>
      <c r="AJ251" s="348"/>
      <c r="AK251" s="14" t="s">
        <v>31</v>
      </c>
      <c r="AL251" s="14" t="s">
        <v>10</v>
      </c>
      <c r="AM251" s="14" t="s">
        <v>14</v>
      </c>
      <c r="AN251" s="14" t="s">
        <v>16</v>
      </c>
      <c r="AO251" s="14" t="s">
        <v>1</v>
      </c>
      <c r="AP251" s="15" t="s">
        <v>25</v>
      </c>
      <c r="BB251" s="10"/>
      <c r="BC251" s="28"/>
      <c r="BD251" s="348" t="s">
        <v>284</v>
      </c>
      <c r="BE251" s="348"/>
      <c r="BF251" s="348"/>
      <c r="BG251" s="348"/>
      <c r="BH251" s="348"/>
      <c r="BI251" s="348"/>
      <c r="BJ251" s="348"/>
      <c r="BK251" s="14" t="s">
        <v>31</v>
      </c>
      <c r="BL251" s="14" t="s">
        <v>10</v>
      </c>
      <c r="BM251" s="14" t="s">
        <v>14</v>
      </c>
      <c r="BN251" s="14" t="s">
        <v>16</v>
      </c>
      <c r="BO251" s="14" t="s">
        <v>1</v>
      </c>
      <c r="BP251" s="15" t="s">
        <v>25</v>
      </c>
      <c r="CB251" s="10"/>
      <c r="CC251" s="28"/>
      <c r="CD251" s="348" t="s">
        <v>284</v>
      </c>
      <c r="CE251" s="348"/>
      <c r="CF251" s="348"/>
      <c r="CG251" s="348"/>
      <c r="CH251" s="348"/>
      <c r="CI251" s="348"/>
      <c r="CJ251" s="348"/>
      <c r="CK251" s="14" t="s">
        <v>31</v>
      </c>
      <c r="CL251" s="14" t="s">
        <v>10</v>
      </c>
      <c r="CM251" s="14" t="s">
        <v>14</v>
      </c>
      <c r="CN251" s="14" t="s">
        <v>16</v>
      </c>
      <c r="CO251" s="14" t="s">
        <v>1</v>
      </c>
      <c r="CP251" s="15" t="s">
        <v>25</v>
      </c>
    </row>
    <row r="252" spans="2:94" x14ac:dyDescent="0.35">
      <c r="B252" s="30" t="s">
        <v>272</v>
      </c>
      <c r="C252" s="12"/>
      <c r="G252" s="12"/>
      <c r="L252" s="12"/>
      <c r="M252" s="16"/>
      <c r="N252" s="16"/>
      <c r="O252" s="16"/>
      <c r="P252" s="18"/>
      <c r="AB252" s="30" t="s">
        <v>272</v>
      </c>
      <c r="AC252" s="12"/>
      <c r="AG252" s="12"/>
      <c r="AL252" s="12"/>
      <c r="AM252" s="16"/>
      <c r="AN252" s="16"/>
      <c r="AO252" s="16"/>
      <c r="AP252" s="18"/>
      <c r="BB252" s="30" t="s">
        <v>272</v>
      </c>
      <c r="BC252" s="12"/>
      <c r="BG252" s="12"/>
      <c r="BL252" s="12"/>
      <c r="BM252" s="16"/>
      <c r="BN252" s="16"/>
      <c r="BO252" s="16"/>
      <c r="BP252" s="18"/>
      <c r="CB252" s="30" t="s">
        <v>272</v>
      </c>
      <c r="CC252" s="12"/>
      <c r="CG252" s="12"/>
      <c r="CL252" s="12"/>
      <c r="CM252" s="16"/>
      <c r="CN252" s="16"/>
      <c r="CO252" s="16"/>
      <c r="CP252" s="18"/>
    </row>
    <row r="253" spans="2:94" x14ac:dyDescent="0.35">
      <c r="B253" s="116" t="s">
        <v>276</v>
      </c>
      <c r="C253" s="144"/>
      <c r="D253" s="113"/>
      <c r="E253" s="113"/>
      <c r="F253" s="113"/>
      <c r="G253" s="113"/>
      <c r="H253" s="113"/>
      <c r="I253" s="113"/>
      <c r="J253" s="113"/>
      <c r="K253">
        <f>SUM(D253:J253)</f>
        <v>0</v>
      </c>
      <c r="L253" s="149">
        <v>0</v>
      </c>
      <c r="M253" s="114">
        <v>0.1105</v>
      </c>
      <c r="N253" s="115">
        <v>0.08</v>
      </c>
      <c r="O253" s="31">
        <f>L253*(1+M253+N253)</f>
        <v>0</v>
      </c>
      <c r="P253" s="18">
        <f>K253*O253</f>
        <v>0</v>
      </c>
      <c r="AB253" s="116" t="str">
        <f t="shared" ref="AB253:AB256" si="628">B253</f>
        <v>Manager</v>
      </c>
      <c r="AC253" s="144"/>
      <c r="AD253" s="113"/>
      <c r="AE253" s="113"/>
      <c r="AF253" s="113"/>
      <c r="AG253" s="113"/>
      <c r="AH253" s="113"/>
      <c r="AI253" s="113"/>
      <c r="AJ253" s="113"/>
      <c r="AK253">
        <f>SUM(AD253:AJ253)</f>
        <v>0</v>
      </c>
      <c r="AL253" s="149">
        <f>L253</f>
        <v>0</v>
      </c>
      <c r="AM253" s="114">
        <v>0.1105</v>
      </c>
      <c r="AN253" s="115">
        <v>0.08</v>
      </c>
      <c r="AO253" s="31">
        <f>AL253*(1+AM253+AN253)</f>
        <v>0</v>
      </c>
      <c r="AP253" s="18">
        <f>AK253*AO253</f>
        <v>0</v>
      </c>
      <c r="BB253" s="116" t="str">
        <f t="shared" ref="BB253:BB256" si="629">AB253</f>
        <v>Manager</v>
      </c>
      <c r="BC253" s="144"/>
      <c r="BD253" s="113"/>
      <c r="BE253" s="113"/>
      <c r="BF253" s="113"/>
      <c r="BG253" s="113"/>
      <c r="BH253" s="113"/>
      <c r="BI253" s="113"/>
      <c r="BJ253" s="113"/>
      <c r="BK253">
        <f>SUM(BD253:BJ253)</f>
        <v>0</v>
      </c>
      <c r="BL253" s="149">
        <f>AL253</f>
        <v>0</v>
      </c>
      <c r="BM253" s="114">
        <v>0.1105</v>
      </c>
      <c r="BN253" s="115">
        <v>0.08</v>
      </c>
      <c r="BO253" s="31">
        <f>BL253*(1+BM253+BN253)</f>
        <v>0</v>
      </c>
      <c r="BP253" s="18">
        <f>BK253*BO253</f>
        <v>0</v>
      </c>
      <c r="CB253" s="116" t="str">
        <f t="shared" ref="CB253:CB256" si="630">BB253</f>
        <v>Manager</v>
      </c>
      <c r="CC253" s="144"/>
      <c r="CD253" s="113"/>
      <c r="CE253" s="113"/>
      <c r="CF253" s="113"/>
      <c r="CG253" s="113"/>
      <c r="CH253" s="113"/>
      <c r="CI253" s="113"/>
      <c r="CJ253" s="113"/>
      <c r="CK253">
        <f>SUM(CD253:CJ253)</f>
        <v>0</v>
      </c>
      <c r="CL253" s="149">
        <f>BL253</f>
        <v>0</v>
      </c>
      <c r="CM253" s="114">
        <v>0.1105</v>
      </c>
      <c r="CN253" s="115">
        <v>0.08</v>
      </c>
      <c r="CO253" s="31">
        <f>CL253*(1+CM253+CN253)</f>
        <v>0</v>
      </c>
      <c r="CP253" s="18">
        <f>CK253*CO253</f>
        <v>0</v>
      </c>
    </row>
    <row r="254" spans="2:94" x14ac:dyDescent="0.35">
      <c r="B254" s="116"/>
      <c r="C254" s="144"/>
      <c r="D254" s="113"/>
      <c r="E254" s="113"/>
      <c r="F254" s="113"/>
      <c r="G254" s="113"/>
      <c r="H254" s="113"/>
      <c r="I254" s="113"/>
      <c r="J254" s="113"/>
      <c r="K254">
        <f t="shared" ref="K254:K255" si="631">SUM(D254:J254)</f>
        <v>0</v>
      </c>
      <c r="L254" s="149">
        <v>0</v>
      </c>
      <c r="M254" s="114">
        <v>8.7999999999999995E-2</v>
      </c>
      <c r="N254" s="115">
        <v>0.08</v>
      </c>
      <c r="O254" s="31">
        <f t="shared" ref="O254:O256" si="632">L254*(1+M254+N254)</f>
        <v>0</v>
      </c>
      <c r="P254" s="18">
        <f t="shared" ref="P254:P255" si="633">K254*O254</f>
        <v>0</v>
      </c>
      <c r="AB254" s="116">
        <f t="shared" si="628"/>
        <v>0</v>
      </c>
      <c r="AC254" s="144"/>
      <c r="AD254" s="113"/>
      <c r="AE254" s="113"/>
      <c r="AF254" s="113"/>
      <c r="AG254" s="113"/>
      <c r="AH254" s="113"/>
      <c r="AI254" s="113"/>
      <c r="AJ254" s="113"/>
      <c r="AK254">
        <f t="shared" ref="AK254:AK255" si="634">SUM(AD254:AJ254)</f>
        <v>0</v>
      </c>
      <c r="AL254" s="149">
        <f t="shared" ref="AL254:AL256" si="635">L254</f>
        <v>0</v>
      </c>
      <c r="AM254" s="114">
        <v>8.7999999999999995E-2</v>
      </c>
      <c r="AN254" s="115">
        <v>0.08</v>
      </c>
      <c r="AO254" s="31">
        <f t="shared" ref="AO254:AO256" si="636">AL254*(1+AM254+AN254)</f>
        <v>0</v>
      </c>
      <c r="AP254" s="18">
        <f t="shared" ref="AP254:AP255" si="637">AK254*AO254</f>
        <v>0</v>
      </c>
      <c r="BB254" s="116">
        <f t="shared" si="629"/>
        <v>0</v>
      </c>
      <c r="BC254" s="144"/>
      <c r="BD254" s="113"/>
      <c r="BE254" s="113"/>
      <c r="BF254" s="113"/>
      <c r="BG254" s="113"/>
      <c r="BH254" s="113"/>
      <c r="BI254" s="113"/>
      <c r="BJ254" s="113"/>
      <c r="BK254">
        <f t="shared" ref="BK254:BK255" si="638">SUM(BD254:BJ254)</f>
        <v>0</v>
      </c>
      <c r="BL254" s="149">
        <f t="shared" ref="BL254:BL256" si="639">AL254</f>
        <v>0</v>
      </c>
      <c r="BM254" s="114">
        <v>8.7999999999999995E-2</v>
      </c>
      <c r="BN254" s="115">
        <v>0.08</v>
      </c>
      <c r="BO254" s="31">
        <f t="shared" ref="BO254:BO256" si="640">BL254*(1+BM254+BN254)</f>
        <v>0</v>
      </c>
      <c r="BP254" s="18">
        <f t="shared" ref="BP254:BP255" si="641">BK254*BO254</f>
        <v>0</v>
      </c>
      <c r="CB254" s="116">
        <f t="shared" si="630"/>
        <v>0</v>
      </c>
      <c r="CC254" s="144"/>
      <c r="CD254" s="113"/>
      <c r="CE254" s="113"/>
      <c r="CF254" s="113"/>
      <c r="CG254" s="113"/>
      <c r="CH254" s="113"/>
      <c r="CI254" s="113"/>
      <c r="CJ254" s="113"/>
      <c r="CK254">
        <f t="shared" ref="CK254:CK255" si="642">SUM(CD254:CJ254)</f>
        <v>0</v>
      </c>
      <c r="CL254" s="149">
        <f t="shared" ref="CL254:CL256" si="643">BL254</f>
        <v>0</v>
      </c>
      <c r="CM254" s="114">
        <v>8.7999999999999995E-2</v>
      </c>
      <c r="CN254" s="115">
        <v>0.08</v>
      </c>
      <c r="CO254" s="31">
        <f t="shared" ref="CO254:CO256" si="644">CL254*(1+CM254+CN254)</f>
        <v>0</v>
      </c>
      <c r="CP254" s="18">
        <f t="shared" ref="CP254:CP255" si="645">CK254*CO254</f>
        <v>0</v>
      </c>
    </row>
    <row r="255" spans="2:94" x14ac:dyDescent="0.35">
      <c r="B255" s="116" t="s">
        <v>29</v>
      </c>
      <c r="C255" s="144"/>
      <c r="D255" s="113"/>
      <c r="E255" s="113"/>
      <c r="F255" s="113"/>
      <c r="G255" s="113"/>
      <c r="H255" s="113"/>
      <c r="I255" s="113"/>
      <c r="J255" s="113"/>
      <c r="K255">
        <f t="shared" si="631"/>
        <v>0</v>
      </c>
      <c r="L255" s="149">
        <v>0</v>
      </c>
      <c r="M255" s="114">
        <v>8.7999999999999995E-2</v>
      </c>
      <c r="N255" s="115">
        <v>0.08</v>
      </c>
      <c r="O255" s="31">
        <f t="shared" si="632"/>
        <v>0</v>
      </c>
      <c r="P255" s="18">
        <f t="shared" si="633"/>
        <v>0</v>
      </c>
      <c r="AB255" s="116" t="str">
        <f t="shared" si="628"/>
        <v>Waiting Staff</v>
      </c>
      <c r="AC255" s="144"/>
      <c r="AD255" s="113"/>
      <c r="AE255" s="113"/>
      <c r="AF255" s="113"/>
      <c r="AG255" s="113"/>
      <c r="AH255" s="113"/>
      <c r="AI255" s="113"/>
      <c r="AJ255" s="113"/>
      <c r="AK255">
        <f t="shared" si="634"/>
        <v>0</v>
      </c>
      <c r="AL255" s="149">
        <f t="shared" si="635"/>
        <v>0</v>
      </c>
      <c r="AM255" s="114">
        <v>8.7999999999999995E-2</v>
      </c>
      <c r="AN255" s="115">
        <v>0.08</v>
      </c>
      <c r="AO255" s="31">
        <f t="shared" si="636"/>
        <v>0</v>
      </c>
      <c r="AP255" s="18">
        <f t="shared" si="637"/>
        <v>0</v>
      </c>
      <c r="BB255" s="116" t="str">
        <f t="shared" si="629"/>
        <v>Waiting Staff</v>
      </c>
      <c r="BC255" s="144"/>
      <c r="BD255" s="113"/>
      <c r="BE255" s="113"/>
      <c r="BF255" s="113"/>
      <c r="BG255" s="113"/>
      <c r="BH255" s="113"/>
      <c r="BI255" s="113"/>
      <c r="BJ255" s="113"/>
      <c r="BK255">
        <f t="shared" si="638"/>
        <v>0</v>
      </c>
      <c r="BL255" s="149">
        <f t="shared" si="639"/>
        <v>0</v>
      </c>
      <c r="BM255" s="114">
        <v>8.7999999999999995E-2</v>
      </c>
      <c r="BN255" s="115">
        <v>0.08</v>
      </c>
      <c r="BO255" s="31">
        <f t="shared" si="640"/>
        <v>0</v>
      </c>
      <c r="BP255" s="18">
        <f t="shared" si="641"/>
        <v>0</v>
      </c>
      <c r="CB255" s="116" t="str">
        <f t="shared" si="630"/>
        <v>Waiting Staff</v>
      </c>
      <c r="CC255" s="144"/>
      <c r="CD255" s="113"/>
      <c r="CE255" s="113"/>
      <c r="CF255" s="113"/>
      <c r="CG255" s="113"/>
      <c r="CH255" s="113"/>
      <c r="CI255" s="113"/>
      <c r="CJ255" s="113"/>
      <c r="CK255">
        <f t="shared" si="642"/>
        <v>0</v>
      </c>
      <c r="CL255" s="149">
        <f t="shared" si="643"/>
        <v>0</v>
      </c>
      <c r="CM255" s="114">
        <v>8.7999999999999995E-2</v>
      </c>
      <c r="CN255" s="115">
        <v>0.08</v>
      </c>
      <c r="CO255" s="31">
        <f t="shared" si="644"/>
        <v>0</v>
      </c>
      <c r="CP255" s="18">
        <f t="shared" si="645"/>
        <v>0</v>
      </c>
    </row>
    <row r="256" spans="2:94" x14ac:dyDescent="0.35">
      <c r="B256" s="116"/>
      <c r="C256" s="144"/>
      <c r="D256" s="113"/>
      <c r="E256" s="113"/>
      <c r="F256" s="113"/>
      <c r="G256" s="113"/>
      <c r="H256" s="113"/>
      <c r="I256" s="113"/>
      <c r="J256" s="113"/>
      <c r="K256">
        <f>SUM(D256:J256)</f>
        <v>0</v>
      </c>
      <c r="L256" s="149">
        <v>0</v>
      </c>
      <c r="M256" s="114">
        <v>0.1105</v>
      </c>
      <c r="N256" s="115">
        <v>0.08</v>
      </c>
      <c r="O256" s="31">
        <f t="shared" si="632"/>
        <v>0</v>
      </c>
      <c r="P256" s="18">
        <f>K256*O256</f>
        <v>0</v>
      </c>
      <c r="AB256" s="116">
        <f t="shared" si="628"/>
        <v>0</v>
      </c>
      <c r="AC256" s="144"/>
      <c r="AD256" s="113"/>
      <c r="AE256" s="113"/>
      <c r="AF256" s="113"/>
      <c r="AG256" s="113"/>
      <c r="AH256" s="113"/>
      <c r="AI256" s="113"/>
      <c r="AJ256" s="113"/>
      <c r="AK256">
        <f>SUM(AD256:AJ256)</f>
        <v>0</v>
      </c>
      <c r="AL256" s="149">
        <f t="shared" si="635"/>
        <v>0</v>
      </c>
      <c r="AM256" s="114">
        <v>0.1105</v>
      </c>
      <c r="AN256" s="115">
        <v>0.08</v>
      </c>
      <c r="AO256" s="31">
        <f t="shared" si="636"/>
        <v>0</v>
      </c>
      <c r="AP256" s="18">
        <f>AK256*AO256</f>
        <v>0</v>
      </c>
      <c r="BB256" s="116">
        <f t="shared" si="629"/>
        <v>0</v>
      </c>
      <c r="BC256" s="144"/>
      <c r="BD256" s="113"/>
      <c r="BE256" s="113"/>
      <c r="BF256" s="113"/>
      <c r="BG256" s="113"/>
      <c r="BH256" s="113"/>
      <c r="BI256" s="113"/>
      <c r="BJ256" s="113"/>
      <c r="BK256">
        <f>SUM(BD256:BJ256)</f>
        <v>0</v>
      </c>
      <c r="BL256" s="149">
        <f t="shared" si="639"/>
        <v>0</v>
      </c>
      <c r="BM256" s="114">
        <v>0.1105</v>
      </c>
      <c r="BN256" s="115">
        <v>0.08</v>
      </c>
      <c r="BO256" s="31">
        <f t="shared" si="640"/>
        <v>0</v>
      </c>
      <c r="BP256" s="18">
        <f>BK256*BO256</f>
        <v>0</v>
      </c>
      <c r="CB256" s="116">
        <f t="shared" si="630"/>
        <v>0</v>
      </c>
      <c r="CC256" s="144"/>
      <c r="CD256" s="113"/>
      <c r="CE256" s="113"/>
      <c r="CF256" s="113"/>
      <c r="CG256" s="113"/>
      <c r="CH256" s="113"/>
      <c r="CI256" s="113"/>
      <c r="CJ256" s="113"/>
      <c r="CK256">
        <f>SUM(CD256:CJ256)</f>
        <v>0</v>
      </c>
      <c r="CL256" s="149">
        <f t="shared" si="643"/>
        <v>0</v>
      </c>
      <c r="CM256" s="114">
        <v>0.1105</v>
      </c>
      <c r="CN256" s="115">
        <v>0.08</v>
      </c>
      <c r="CO256" s="31">
        <f t="shared" si="644"/>
        <v>0</v>
      </c>
      <c r="CP256" s="18">
        <f>CK256*CO256</f>
        <v>0</v>
      </c>
    </row>
    <row r="257" spans="2:94" x14ac:dyDescent="0.35">
      <c r="B257" s="271" t="s">
        <v>218</v>
      </c>
      <c r="C257" s="144"/>
      <c r="D257" s="288">
        <f>(D253*O253)+(D254*O254)+(D255*O255)+(D256*O256)</f>
        <v>0</v>
      </c>
      <c r="E257" s="288">
        <f>(E253*O253)+(E254*O254)+(E255*O255)+(E256*O256)</f>
        <v>0</v>
      </c>
      <c r="F257" s="288">
        <f>(F253*O253)+(F254*O254)+(F255*O255)+(F256*O256)</f>
        <v>0</v>
      </c>
      <c r="G257" s="288">
        <f>(G253*O253)+(G254*O254)+(G255*O255)+(G256*O256)</f>
        <v>0</v>
      </c>
      <c r="H257" s="288">
        <f>(H253*O253)+(H254*O254)+(H255*O255)+(H256*O256)</f>
        <v>0</v>
      </c>
      <c r="I257" s="288">
        <f>(I253*O253)+(I254*O254)+(I255*O255)+(I256*O256)</f>
        <v>0</v>
      </c>
      <c r="J257" s="288">
        <f>(J253*O253)+(J254*O254)+(J255*O255)+(J256*O256)</f>
        <v>0</v>
      </c>
      <c r="L257" s="272"/>
      <c r="M257" s="152"/>
      <c r="N257" s="152"/>
      <c r="O257" s="16"/>
      <c r="P257" s="19">
        <f>SUM(P253:P256)</f>
        <v>0</v>
      </c>
      <c r="AB257" s="271" t="s">
        <v>218</v>
      </c>
      <c r="AC257" s="144"/>
      <c r="AD257" s="288">
        <f>(AD253*AO253)+(AD254*AO254)+(AD255*AO255)+(AD256*AO256)</f>
        <v>0</v>
      </c>
      <c r="AE257" s="288">
        <f>(AE253*AO253)+(AE254*AO254)+(AE255*AO255)+(AE256*AO256)</f>
        <v>0</v>
      </c>
      <c r="AF257" s="288">
        <f>(AF253*AO253)+(AF254*AO254)+(AF255*AO255)+(AF256*AO256)</f>
        <v>0</v>
      </c>
      <c r="AG257" s="288">
        <f>(AG253*AO253)+(AG254*AO254)+(AG255*AO255)+(AG256*AO256)</f>
        <v>0</v>
      </c>
      <c r="AH257" s="288">
        <f>(AH253*AO253)+(AH254*AO254)+(AH255*AO255)+(AH256*AO256)</f>
        <v>0</v>
      </c>
      <c r="AI257" s="288">
        <f>(AI253*AO253)+(AI254*AO254)+(AI255*AO255)+(AI256*AO256)</f>
        <v>0</v>
      </c>
      <c r="AJ257" s="288">
        <f>(AJ253*AO253)+(AJ254*AO254)+(AJ255*AO255)+(AJ256*AO256)</f>
        <v>0</v>
      </c>
      <c r="AL257" s="272"/>
      <c r="AM257" s="152"/>
      <c r="AN257" s="152"/>
      <c r="AO257" s="16"/>
      <c r="AP257" s="19">
        <f>SUM(AP253:AP256)</f>
        <v>0</v>
      </c>
      <c r="BB257" s="271" t="s">
        <v>218</v>
      </c>
      <c r="BC257" s="144"/>
      <c r="BD257" s="288">
        <f>(BD253*BO253)+(BD254*BO254)+(BD255*BO255)+(BD256*BO256)</f>
        <v>0</v>
      </c>
      <c r="BE257" s="288">
        <f>(BE253*BO253)+(BE254*BO254)+(BE255*BO255)+(BE256*BO256)</f>
        <v>0</v>
      </c>
      <c r="BF257" s="288">
        <f>(BF253*BO253)+(BF254*BO254)+(BF255*BO255)+(BF256*BO256)</f>
        <v>0</v>
      </c>
      <c r="BG257" s="288">
        <f>(BG253*BO253)+(BG254*BO254)+(BG255*BO255)+(BG256*BO256)</f>
        <v>0</v>
      </c>
      <c r="BH257" s="288">
        <f>(BH253*BO253)+(BH254*BO254)+(BH255*BO255)+(BH256*BO256)</f>
        <v>0</v>
      </c>
      <c r="BI257" s="288">
        <f>(BI253*BO253)+(BI254*BO254)+(BI255*BO255)+(BI256*BO256)</f>
        <v>0</v>
      </c>
      <c r="BJ257" s="288">
        <f>(BJ253*BO253)+(BJ254*BO254)+(BJ255*BO255)+(BJ256*BO256)</f>
        <v>0</v>
      </c>
      <c r="BL257" s="272"/>
      <c r="BM257" s="152"/>
      <c r="BN257" s="152"/>
      <c r="BO257" s="16"/>
      <c r="BP257" s="19">
        <f>SUM(BP253:BP256)</f>
        <v>0</v>
      </c>
      <c r="CB257" s="271" t="s">
        <v>218</v>
      </c>
      <c r="CC257" s="144"/>
      <c r="CD257" s="288">
        <f>(CD253*CO253)+(CD254*CO254)+(CD255*CO255)+(CD256*CO256)</f>
        <v>0</v>
      </c>
      <c r="CE257" s="288">
        <f>(CE253*CO253)+(CE254*CO254)+(CE255*CO255)+(CE256*CO256)</f>
        <v>0</v>
      </c>
      <c r="CF257" s="288">
        <f>(CF253*CO253)+(CF254*CO254)+(CF255*CO255)+(CF256*CO256)</f>
        <v>0</v>
      </c>
      <c r="CG257" s="288">
        <f>(CG253*CO253)+(CG254*CO254)+(CG255*CO255)+(CG256*CO256)</f>
        <v>0</v>
      </c>
      <c r="CH257" s="288">
        <f>(CH253*CO253)+(CH254*CO254)+(CH255*CO255)+(CH256*CO256)</f>
        <v>0</v>
      </c>
      <c r="CI257" s="288">
        <f>(CI253*CO253)+(CI254*CO254)+(CI255*CO255)+(CI256*CO256)</f>
        <v>0</v>
      </c>
      <c r="CJ257" s="288">
        <f>(CJ253*CO253)+(CJ254*CO254)+(CJ255*CO255)+(CJ256*CO256)</f>
        <v>0</v>
      </c>
      <c r="CL257" s="272"/>
      <c r="CM257" s="152"/>
      <c r="CN257" s="152"/>
      <c r="CO257" s="16"/>
      <c r="CP257" s="19">
        <f>SUM(CP253:CP256)</f>
        <v>0</v>
      </c>
    </row>
    <row r="258" spans="2:94" x14ac:dyDescent="0.35">
      <c r="B258" s="271"/>
      <c r="C258" s="144"/>
      <c r="D258" s="120"/>
      <c r="E258" s="120"/>
      <c r="F258" s="120"/>
      <c r="G258" s="144"/>
      <c r="H258" s="120"/>
      <c r="I258" s="120"/>
      <c r="J258" s="120"/>
      <c r="L258" s="272"/>
      <c r="M258" s="152"/>
      <c r="N258" s="152"/>
      <c r="O258" s="16"/>
      <c r="P258" s="18"/>
      <c r="AB258" s="271"/>
      <c r="AC258" s="144"/>
      <c r="AD258" s="120"/>
      <c r="AE258" s="120"/>
      <c r="AF258" s="120"/>
      <c r="AG258" s="144"/>
      <c r="AH258" s="120"/>
      <c r="AI258" s="120"/>
      <c r="AJ258" s="120"/>
      <c r="AL258" s="272"/>
      <c r="AM258" s="152"/>
      <c r="AN258" s="152"/>
      <c r="AO258" s="16"/>
      <c r="AP258" s="18"/>
      <c r="BB258" s="271"/>
      <c r="BC258" s="144"/>
      <c r="BD258" s="120"/>
      <c r="BE258" s="120"/>
      <c r="BF258" s="120"/>
      <c r="BG258" s="144"/>
      <c r="BH258" s="120"/>
      <c r="BI258" s="120"/>
      <c r="BJ258" s="120"/>
      <c r="BL258" s="272"/>
      <c r="BM258" s="152"/>
      <c r="BN258" s="152"/>
      <c r="BO258" s="16"/>
      <c r="BP258" s="18"/>
      <c r="CB258" s="271"/>
      <c r="CC258" s="144"/>
      <c r="CD258" s="120"/>
      <c r="CE258" s="120"/>
      <c r="CF258" s="120"/>
      <c r="CG258" s="144"/>
      <c r="CH258" s="120"/>
      <c r="CI258" s="120"/>
      <c r="CJ258" s="120"/>
      <c r="CL258" s="272"/>
      <c r="CM258" s="152"/>
      <c r="CN258" s="152"/>
      <c r="CO258" s="16"/>
      <c r="CP258" s="18"/>
    </row>
    <row r="259" spans="2:94" x14ac:dyDescent="0.35">
      <c r="B259" s="30" t="s">
        <v>274</v>
      </c>
      <c r="C259" s="144"/>
      <c r="D259" s="120"/>
      <c r="E259" s="120"/>
      <c r="F259" s="120"/>
      <c r="G259" s="144"/>
      <c r="H259" s="120"/>
      <c r="I259" s="120"/>
      <c r="J259" s="120"/>
      <c r="L259" s="272"/>
      <c r="M259" s="152"/>
      <c r="N259" s="152"/>
      <c r="O259" s="16"/>
      <c r="P259" s="18"/>
      <c r="AB259" s="30" t="s">
        <v>274</v>
      </c>
      <c r="AC259" s="144"/>
      <c r="AD259" s="120"/>
      <c r="AE259" s="120"/>
      <c r="AF259" s="120"/>
      <c r="AG259" s="144"/>
      <c r="AH259" s="120"/>
      <c r="AI259" s="120"/>
      <c r="AJ259" s="120"/>
      <c r="AL259" s="272"/>
      <c r="AM259" s="152"/>
      <c r="AN259" s="152"/>
      <c r="AO259" s="16"/>
      <c r="AP259" s="18"/>
      <c r="BB259" s="30" t="s">
        <v>274</v>
      </c>
      <c r="BC259" s="144"/>
      <c r="BD259" s="120"/>
      <c r="BE259" s="120"/>
      <c r="BF259" s="120"/>
      <c r="BG259" s="144"/>
      <c r="BH259" s="120"/>
      <c r="BI259" s="120"/>
      <c r="BJ259" s="120"/>
      <c r="BL259" s="272"/>
      <c r="BM259" s="152"/>
      <c r="BN259" s="152"/>
      <c r="BO259" s="16"/>
      <c r="BP259" s="18"/>
      <c r="CB259" s="30" t="s">
        <v>274</v>
      </c>
      <c r="CC259" s="144"/>
      <c r="CD259" s="120"/>
      <c r="CE259" s="120"/>
      <c r="CF259" s="120"/>
      <c r="CG259" s="144"/>
      <c r="CH259" s="120"/>
      <c r="CI259" s="120"/>
      <c r="CJ259" s="120"/>
      <c r="CL259" s="272"/>
      <c r="CM259" s="152"/>
      <c r="CN259" s="152"/>
      <c r="CO259" s="16"/>
      <c r="CP259" s="18"/>
    </row>
    <row r="260" spans="2:94" x14ac:dyDescent="0.35">
      <c r="B260" s="116" t="s">
        <v>273</v>
      </c>
      <c r="C260" s="144"/>
      <c r="D260" s="113"/>
      <c r="E260" s="113"/>
      <c r="F260" s="113"/>
      <c r="G260" s="113"/>
      <c r="H260" s="113"/>
      <c r="I260" s="113"/>
      <c r="J260" s="113"/>
      <c r="K260">
        <f t="shared" ref="K260:K263" si="646">SUM(D260:J260)</f>
        <v>0</v>
      </c>
      <c r="L260" s="149">
        <v>0</v>
      </c>
      <c r="M260" s="114">
        <v>0.1105</v>
      </c>
      <c r="N260" s="273">
        <v>0.08</v>
      </c>
      <c r="O260" s="31">
        <f t="shared" ref="O260:O263" si="647">L260*(1+M260+N260)</f>
        <v>0</v>
      </c>
      <c r="P260" s="18">
        <f t="shared" ref="P260:P263" si="648">K260*O260</f>
        <v>0</v>
      </c>
      <c r="AB260" s="116" t="str">
        <f t="shared" ref="AB260:AB263" si="649">B260</f>
        <v>Chef brigade</v>
      </c>
      <c r="AC260" s="144"/>
      <c r="AD260" s="113"/>
      <c r="AE260" s="113"/>
      <c r="AF260" s="113"/>
      <c r="AG260" s="113"/>
      <c r="AH260" s="113"/>
      <c r="AI260" s="113"/>
      <c r="AJ260" s="113"/>
      <c r="AK260">
        <f t="shared" ref="AK260:AK263" si="650">SUM(AD260:AJ260)</f>
        <v>0</v>
      </c>
      <c r="AL260" s="149">
        <f t="shared" ref="AL260:AL263" si="651">L260</f>
        <v>0</v>
      </c>
      <c r="AM260" s="114">
        <v>0.1105</v>
      </c>
      <c r="AN260" s="273">
        <v>0.08</v>
      </c>
      <c r="AO260" s="31">
        <f t="shared" ref="AO260:AO263" si="652">AL260*(1+AM260+AN260)</f>
        <v>0</v>
      </c>
      <c r="AP260" s="18">
        <f t="shared" ref="AP260:AP263" si="653">AK260*AO260</f>
        <v>0</v>
      </c>
      <c r="BB260" s="116" t="str">
        <f t="shared" ref="BB260:BB263" si="654">AB260</f>
        <v>Chef brigade</v>
      </c>
      <c r="BC260" s="144"/>
      <c r="BD260" s="113"/>
      <c r="BE260" s="113"/>
      <c r="BF260" s="113"/>
      <c r="BG260" s="113"/>
      <c r="BH260" s="113"/>
      <c r="BI260" s="113"/>
      <c r="BJ260" s="113"/>
      <c r="BK260">
        <f t="shared" ref="BK260:BK263" si="655">SUM(BD260:BJ260)</f>
        <v>0</v>
      </c>
      <c r="BL260" s="149">
        <f t="shared" ref="BL260:BL263" si="656">AL260</f>
        <v>0</v>
      </c>
      <c r="BM260" s="114">
        <v>0.1105</v>
      </c>
      <c r="BN260" s="273">
        <v>0.08</v>
      </c>
      <c r="BO260" s="31">
        <f t="shared" ref="BO260:BO263" si="657">BL260*(1+BM260+BN260)</f>
        <v>0</v>
      </c>
      <c r="BP260" s="18">
        <f t="shared" ref="BP260:BP263" si="658">BK260*BO260</f>
        <v>0</v>
      </c>
      <c r="CB260" s="116" t="str">
        <f t="shared" ref="CB260:CB263" si="659">BB260</f>
        <v>Chef brigade</v>
      </c>
      <c r="CC260" s="144"/>
      <c r="CD260" s="113"/>
      <c r="CE260" s="113"/>
      <c r="CF260" s="113"/>
      <c r="CG260" s="113"/>
      <c r="CH260" s="113"/>
      <c r="CI260" s="113"/>
      <c r="CJ260" s="113"/>
      <c r="CK260">
        <f t="shared" ref="CK260:CK263" si="660">SUM(CD260:CJ260)</f>
        <v>0</v>
      </c>
      <c r="CL260" s="149">
        <f t="shared" ref="CL260:CL263" si="661">BL260</f>
        <v>0</v>
      </c>
      <c r="CM260" s="114">
        <v>0.1105</v>
      </c>
      <c r="CN260" s="273">
        <v>0.08</v>
      </c>
      <c r="CO260" s="31">
        <f t="shared" ref="CO260:CO263" si="662">CL260*(1+CM260+CN260)</f>
        <v>0</v>
      </c>
      <c r="CP260" s="18">
        <f t="shared" ref="CP260:CP263" si="663">CK260*CO260</f>
        <v>0</v>
      </c>
    </row>
    <row r="261" spans="2:94" x14ac:dyDescent="0.35">
      <c r="B261" s="116"/>
      <c r="C261" s="144"/>
      <c r="D261" s="113"/>
      <c r="E261" s="113"/>
      <c r="F261" s="113"/>
      <c r="G261" s="113"/>
      <c r="H261" s="113"/>
      <c r="I261" s="113"/>
      <c r="J261" s="113"/>
      <c r="K261">
        <f t="shared" si="646"/>
        <v>0</v>
      </c>
      <c r="L261" s="149">
        <v>0</v>
      </c>
      <c r="M261" s="114">
        <v>8.7999999999999995E-2</v>
      </c>
      <c r="N261" s="273">
        <v>0.08</v>
      </c>
      <c r="O261" s="31">
        <f t="shared" si="647"/>
        <v>0</v>
      </c>
      <c r="P261" s="18">
        <f t="shared" si="648"/>
        <v>0</v>
      </c>
      <c r="AB261" s="116">
        <f t="shared" si="649"/>
        <v>0</v>
      </c>
      <c r="AC261" s="144"/>
      <c r="AD261" s="113"/>
      <c r="AE261" s="113"/>
      <c r="AF261" s="113"/>
      <c r="AG261" s="113"/>
      <c r="AH261" s="113"/>
      <c r="AI261" s="113"/>
      <c r="AJ261" s="113"/>
      <c r="AK261">
        <f t="shared" si="650"/>
        <v>0</v>
      </c>
      <c r="AL261" s="149">
        <f t="shared" si="651"/>
        <v>0</v>
      </c>
      <c r="AM261" s="114">
        <v>8.7999999999999995E-2</v>
      </c>
      <c r="AN261" s="273">
        <v>0.08</v>
      </c>
      <c r="AO261" s="31">
        <f t="shared" si="652"/>
        <v>0</v>
      </c>
      <c r="AP261" s="18">
        <f t="shared" si="653"/>
        <v>0</v>
      </c>
      <c r="BB261" s="116">
        <f t="shared" si="654"/>
        <v>0</v>
      </c>
      <c r="BC261" s="144"/>
      <c r="BD261" s="113"/>
      <c r="BE261" s="113"/>
      <c r="BF261" s="113"/>
      <c r="BG261" s="113"/>
      <c r="BH261" s="113"/>
      <c r="BI261" s="113"/>
      <c r="BJ261" s="113"/>
      <c r="BK261">
        <f t="shared" si="655"/>
        <v>0</v>
      </c>
      <c r="BL261" s="149">
        <f t="shared" si="656"/>
        <v>0</v>
      </c>
      <c r="BM261" s="114">
        <v>8.7999999999999995E-2</v>
      </c>
      <c r="BN261" s="273">
        <v>0.08</v>
      </c>
      <c r="BO261" s="31">
        <f t="shared" si="657"/>
        <v>0</v>
      </c>
      <c r="BP261" s="18">
        <f t="shared" si="658"/>
        <v>0</v>
      </c>
      <c r="CB261" s="116">
        <f t="shared" si="659"/>
        <v>0</v>
      </c>
      <c r="CC261" s="144"/>
      <c r="CD261" s="113"/>
      <c r="CE261" s="113"/>
      <c r="CF261" s="113"/>
      <c r="CG261" s="113"/>
      <c r="CH261" s="113"/>
      <c r="CI261" s="113"/>
      <c r="CJ261" s="113"/>
      <c r="CK261">
        <f t="shared" si="660"/>
        <v>0</v>
      </c>
      <c r="CL261" s="149">
        <f t="shared" si="661"/>
        <v>0</v>
      </c>
      <c r="CM261" s="114">
        <v>8.7999999999999995E-2</v>
      </c>
      <c r="CN261" s="273">
        <v>0.08</v>
      </c>
      <c r="CO261" s="31">
        <f t="shared" si="662"/>
        <v>0</v>
      </c>
      <c r="CP261" s="18">
        <f t="shared" si="663"/>
        <v>0</v>
      </c>
    </row>
    <row r="262" spans="2:94" x14ac:dyDescent="0.35">
      <c r="B262" s="116"/>
      <c r="C262" s="144"/>
      <c r="D262" s="113"/>
      <c r="E262" s="113"/>
      <c r="F262" s="113"/>
      <c r="G262" s="113"/>
      <c r="H262" s="113"/>
      <c r="I262" s="113"/>
      <c r="J262" s="113"/>
      <c r="K262">
        <f t="shared" si="646"/>
        <v>0</v>
      </c>
      <c r="L262" s="149">
        <v>0</v>
      </c>
      <c r="M262" s="114">
        <v>8.7999999999999995E-2</v>
      </c>
      <c r="N262" s="273">
        <v>0.08</v>
      </c>
      <c r="O262" s="31">
        <f t="shared" si="647"/>
        <v>0</v>
      </c>
      <c r="P262" s="18">
        <f t="shared" si="648"/>
        <v>0</v>
      </c>
      <c r="AB262" s="116">
        <f t="shared" si="649"/>
        <v>0</v>
      </c>
      <c r="AC262" s="144"/>
      <c r="AD262" s="113"/>
      <c r="AE262" s="113"/>
      <c r="AF262" s="113"/>
      <c r="AG262" s="113"/>
      <c r="AH262" s="113"/>
      <c r="AI262" s="113"/>
      <c r="AJ262" s="113"/>
      <c r="AK262">
        <f t="shared" si="650"/>
        <v>0</v>
      </c>
      <c r="AL262" s="149">
        <f t="shared" si="651"/>
        <v>0</v>
      </c>
      <c r="AM262" s="114">
        <v>8.7999999999999995E-2</v>
      </c>
      <c r="AN262" s="273">
        <v>0.08</v>
      </c>
      <c r="AO262" s="31">
        <f t="shared" si="652"/>
        <v>0</v>
      </c>
      <c r="AP262" s="18">
        <f t="shared" si="653"/>
        <v>0</v>
      </c>
      <c r="BB262" s="116">
        <f t="shared" si="654"/>
        <v>0</v>
      </c>
      <c r="BC262" s="144"/>
      <c r="BD262" s="113"/>
      <c r="BE262" s="113"/>
      <c r="BF262" s="113"/>
      <c r="BG262" s="113"/>
      <c r="BH262" s="113"/>
      <c r="BI262" s="113"/>
      <c r="BJ262" s="113"/>
      <c r="BK262">
        <f t="shared" si="655"/>
        <v>0</v>
      </c>
      <c r="BL262" s="149">
        <f t="shared" si="656"/>
        <v>0</v>
      </c>
      <c r="BM262" s="114">
        <v>8.7999999999999995E-2</v>
      </c>
      <c r="BN262" s="273">
        <v>0.08</v>
      </c>
      <c r="BO262" s="31">
        <f t="shared" si="657"/>
        <v>0</v>
      </c>
      <c r="BP262" s="18">
        <f t="shared" si="658"/>
        <v>0</v>
      </c>
      <c r="CB262" s="116">
        <f t="shared" si="659"/>
        <v>0</v>
      </c>
      <c r="CC262" s="144"/>
      <c r="CD262" s="113"/>
      <c r="CE262" s="113"/>
      <c r="CF262" s="113"/>
      <c r="CG262" s="113"/>
      <c r="CH262" s="113"/>
      <c r="CI262" s="113"/>
      <c r="CJ262" s="113"/>
      <c r="CK262">
        <f t="shared" si="660"/>
        <v>0</v>
      </c>
      <c r="CL262" s="149">
        <f t="shared" si="661"/>
        <v>0</v>
      </c>
      <c r="CM262" s="114">
        <v>8.7999999999999995E-2</v>
      </c>
      <c r="CN262" s="273">
        <v>0.08</v>
      </c>
      <c r="CO262" s="31">
        <f t="shared" si="662"/>
        <v>0</v>
      </c>
      <c r="CP262" s="18">
        <f t="shared" si="663"/>
        <v>0</v>
      </c>
    </row>
    <row r="263" spans="2:94" x14ac:dyDescent="0.35">
      <c r="B263" s="116"/>
      <c r="C263" s="144"/>
      <c r="D263" s="113"/>
      <c r="E263" s="113"/>
      <c r="F263" s="113"/>
      <c r="G263" s="113"/>
      <c r="H263" s="113"/>
      <c r="I263" s="113"/>
      <c r="J263" s="113"/>
      <c r="K263">
        <f t="shared" si="646"/>
        <v>0</v>
      </c>
      <c r="L263" s="149">
        <v>0</v>
      </c>
      <c r="M263" s="114">
        <v>0.1105</v>
      </c>
      <c r="N263" s="273">
        <v>0.08</v>
      </c>
      <c r="O263" s="31">
        <f t="shared" si="647"/>
        <v>0</v>
      </c>
      <c r="P263" s="18">
        <f t="shared" si="648"/>
        <v>0</v>
      </c>
      <c r="AB263" s="116">
        <f t="shared" si="649"/>
        <v>0</v>
      </c>
      <c r="AC263" s="144"/>
      <c r="AD263" s="113"/>
      <c r="AE263" s="113"/>
      <c r="AF263" s="113"/>
      <c r="AG263" s="113"/>
      <c r="AH263" s="113"/>
      <c r="AI263" s="113"/>
      <c r="AJ263" s="113"/>
      <c r="AK263">
        <f t="shared" si="650"/>
        <v>0</v>
      </c>
      <c r="AL263" s="149">
        <f t="shared" si="651"/>
        <v>0</v>
      </c>
      <c r="AM263" s="114">
        <v>0.1105</v>
      </c>
      <c r="AN263" s="273">
        <v>0.08</v>
      </c>
      <c r="AO263" s="31">
        <f t="shared" si="652"/>
        <v>0</v>
      </c>
      <c r="AP263" s="18">
        <f t="shared" si="653"/>
        <v>0</v>
      </c>
      <c r="BB263" s="116">
        <f t="shared" si="654"/>
        <v>0</v>
      </c>
      <c r="BC263" s="144"/>
      <c r="BD263" s="113"/>
      <c r="BE263" s="113"/>
      <c r="BF263" s="113"/>
      <c r="BG263" s="113"/>
      <c r="BH263" s="113"/>
      <c r="BI263" s="113"/>
      <c r="BJ263" s="113"/>
      <c r="BK263">
        <f t="shared" si="655"/>
        <v>0</v>
      </c>
      <c r="BL263" s="149">
        <f t="shared" si="656"/>
        <v>0</v>
      </c>
      <c r="BM263" s="114">
        <v>0.1105</v>
      </c>
      <c r="BN263" s="273">
        <v>0.08</v>
      </c>
      <c r="BO263" s="31">
        <f t="shared" si="657"/>
        <v>0</v>
      </c>
      <c r="BP263" s="18">
        <f t="shared" si="658"/>
        <v>0</v>
      </c>
      <c r="CB263" s="116">
        <f t="shared" si="659"/>
        <v>0</v>
      </c>
      <c r="CC263" s="144"/>
      <c r="CD263" s="113"/>
      <c r="CE263" s="113"/>
      <c r="CF263" s="113"/>
      <c r="CG263" s="113"/>
      <c r="CH263" s="113"/>
      <c r="CI263" s="113"/>
      <c r="CJ263" s="113"/>
      <c r="CK263">
        <f t="shared" si="660"/>
        <v>0</v>
      </c>
      <c r="CL263" s="149">
        <f t="shared" si="661"/>
        <v>0</v>
      </c>
      <c r="CM263" s="114">
        <v>0.1105</v>
      </c>
      <c r="CN263" s="273">
        <v>0.08</v>
      </c>
      <c r="CO263" s="31">
        <f t="shared" si="662"/>
        <v>0</v>
      </c>
      <c r="CP263" s="18">
        <f t="shared" si="663"/>
        <v>0</v>
      </c>
    </row>
    <row r="264" spans="2:94" x14ac:dyDescent="0.35">
      <c r="B264" s="271" t="s">
        <v>58</v>
      </c>
      <c r="C264" s="144"/>
      <c r="D264" s="288">
        <f>(D260*O260)+(D261*O261)+(D262*O262)+(D263*O263)</f>
        <v>0</v>
      </c>
      <c r="E264" s="288">
        <f>(E260*O260)+(E261*O261)+(E262*O262)+(E263*O263)</f>
        <v>0</v>
      </c>
      <c r="F264" s="288">
        <f>(F260*O260)+(F261*O261)+(F262*O262)+(F263*O263)</f>
        <v>0</v>
      </c>
      <c r="G264" s="288">
        <f>(G260*O260)+(G261*O261)+(G262*O262)+(G263*O263)</f>
        <v>0</v>
      </c>
      <c r="H264" s="288">
        <f>(H260*O260)+(H261*O261)+(H262*O262)+(H263*O263)</f>
        <v>0</v>
      </c>
      <c r="I264" s="288">
        <f>(I260*O260)+(I261*O261)+(I262*O262)+(I263*O263)</f>
        <v>0</v>
      </c>
      <c r="J264" s="288">
        <f>(J260*O260)+(J261*O261)+(J262*O262)+(J263*O263)</f>
        <v>0</v>
      </c>
      <c r="L264" s="272"/>
      <c r="M264" s="152"/>
      <c r="N264" s="152"/>
      <c r="O264" s="16"/>
      <c r="P264" s="19">
        <f>SUM(P260:P263)</f>
        <v>0</v>
      </c>
      <c r="AB264" s="271" t="s">
        <v>58</v>
      </c>
      <c r="AC264" s="144"/>
      <c r="AD264" s="288">
        <f>(AD260*AO260)+(AD261*AO261)+(AD262*AO262)+(AD263*AO263)</f>
        <v>0</v>
      </c>
      <c r="AE264" s="288">
        <f>(AE260*AO260)+(AE261*AO261)+(AE262*AO262)+(AE263*AO263)</f>
        <v>0</v>
      </c>
      <c r="AF264" s="288">
        <f>(AF260*AO260)+(AF261*AO261)+(AF262*AO262)+(AF263*AO263)</f>
        <v>0</v>
      </c>
      <c r="AG264" s="288">
        <f>(AG260*AO260)+(AG261*AO261)+(AG262*AO262)+(AG263*AO263)</f>
        <v>0</v>
      </c>
      <c r="AH264" s="288">
        <f>(AH260*AO260)+(AH261*AO261)+(AH262*AO262)+(AH263*AO263)</f>
        <v>0</v>
      </c>
      <c r="AI264" s="288">
        <f>(AI260*AO260)+(AI261*AO261)+(AI262*AO262)+(AI263*AO263)</f>
        <v>0</v>
      </c>
      <c r="AJ264" s="288">
        <f>(AJ260*AO260)+(AJ261*AO261)+(AJ262*AO262)+(AJ263*AO263)</f>
        <v>0</v>
      </c>
      <c r="AL264" s="272"/>
      <c r="AM264" s="152"/>
      <c r="AN264" s="152"/>
      <c r="AO264" s="16"/>
      <c r="AP264" s="19">
        <f>SUM(AP260:AP263)</f>
        <v>0</v>
      </c>
      <c r="BB264" s="271" t="s">
        <v>58</v>
      </c>
      <c r="BC264" s="144"/>
      <c r="BD264" s="288">
        <f>(BD260*BO260)+(BD261*BO261)+(BD262*BO262)+(BD263*BO263)</f>
        <v>0</v>
      </c>
      <c r="BE264" s="288">
        <f>(BE260*BO260)+(BE261*BO261)+(BE262*BO262)+(BE263*BO263)</f>
        <v>0</v>
      </c>
      <c r="BF264" s="288">
        <f>(BF260*BO260)+(BF261*BO261)+(BF262*BO262)+(BF263*BO263)</f>
        <v>0</v>
      </c>
      <c r="BG264" s="288">
        <f>(BG260*BO260)+(BG261*BO261)+(BG262*BO262)+(BG263*BO263)</f>
        <v>0</v>
      </c>
      <c r="BH264" s="288">
        <f>(BH260*BO260)+(BH261*BO261)+(BH262*BO262)+(BH263*BO263)</f>
        <v>0</v>
      </c>
      <c r="BI264" s="288">
        <f>(BI260*BO260)+(BI261*BO261)+(BI262*BO262)+(BI263*BO263)</f>
        <v>0</v>
      </c>
      <c r="BJ264" s="288">
        <f>(BJ260*BO260)+(BJ261*BO261)+(BJ262*BO262)+(BJ263*BO263)</f>
        <v>0</v>
      </c>
      <c r="BL264" s="272"/>
      <c r="BM264" s="152"/>
      <c r="BN264" s="152"/>
      <c r="BO264" s="16"/>
      <c r="BP264" s="19">
        <f>SUM(BP260:BP263)</f>
        <v>0</v>
      </c>
      <c r="CB264" s="271" t="s">
        <v>58</v>
      </c>
      <c r="CC264" s="144"/>
      <c r="CD264" s="288">
        <f>(CD260*CO260)+(CD261*CO261)+(CD262*CO262)+(CD263*CO263)</f>
        <v>0</v>
      </c>
      <c r="CE264" s="288">
        <f>(CE260*CO260)+(CE261*CO261)+(CE262*CO262)+(CE263*CO263)</f>
        <v>0</v>
      </c>
      <c r="CF264" s="288">
        <f>(CF260*CO260)+(CF261*CO261)+(CF262*CO262)+(CF263*CO263)</f>
        <v>0</v>
      </c>
      <c r="CG264" s="288">
        <f>(CG260*CO260)+(CG261*CO261)+(CG262*CO262)+(CG263*CO263)</f>
        <v>0</v>
      </c>
      <c r="CH264" s="288">
        <f>(CH260*CO260)+(CH261*CO261)+(CH262*CO262)+(CH263*CO263)</f>
        <v>0</v>
      </c>
      <c r="CI264" s="288">
        <f>(CI260*CO260)+(CI261*CO261)+(CI262*CO262)+(CI263*CO263)</f>
        <v>0</v>
      </c>
      <c r="CJ264" s="288">
        <f>(CJ260*CO260)+(CJ261*CO261)+(CJ262*CO262)+(CJ263*CO263)</f>
        <v>0</v>
      </c>
      <c r="CL264" s="272"/>
      <c r="CM264" s="152"/>
      <c r="CN264" s="152"/>
      <c r="CO264" s="16"/>
      <c r="CP264" s="19">
        <f>SUM(CP260:CP263)</f>
        <v>0</v>
      </c>
    </row>
    <row r="265" spans="2:94" x14ac:dyDescent="0.35">
      <c r="B265" s="271"/>
      <c r="C265" s="144"/>
      <c r="D265" s="120"/>
      <c r="E265" s="120"/>
      <c r="F265" s="120"/>
      <c r="G265" s="144"/>
      <c r="H265" s="120"/>
      <c r="I265" s="120"/>
      <c r="J265" s="120"/>
      <c r="L265" s="272"/>
      <c r="M265" s="152"/>
      <c r="N265" s="152"/>
      <c r="O265" s="16"/>
      <c r="P265" s="18"/>
      <c r="AB265" s="271"/>
      <c r="AC265" s="144"/>
      <c r="AD265" s="120"/>
      <c r="AE265" s="120"/>
      <c r="AF265" s="120"/>
      <c r="AG265" s="144"/>
      <c r="AH265" s="120"/>
      <c r="AI265" s="120"/>
      <c r="AJ265" s="120"/>
      <c r="AL265" s="272"/>
      <c r="AM265" s="152"/>
      <c r="AN265" s="152"/>
      <c r="AO265" s="16"/>
      <c r="AP265" s="18"/>
      <c r="BB265" s="271"/>
      <c r="BC265" s="144"/>
      <c r="BD265" s="120"/>
      <c r="BE265" s="120"/>
      <c r="BF265" s="120"/>
      <c r="BG265" s="144"/>
      <c r="BH265" s="120"/>
      <c r="BI265" s="120"/>
      <c r="BJ265" s="120"/>
      <c r="BL265" s="272"/>
      <c r="BM265" s="152"/>
      <c r="BN265" s="152"/>
      <c r="BO265" s="16"/>
      <c r="BP265" s="18"/>
      <c r="CB265" s="271"/>
      <c r="CC265" s="144"/>
      <c r="CD265" s="120"/>
      <c r="CE265" s="120"/>
      <c r="CF265" s="120"/>
      <c r="CG265" s="144"/>
      <c r="CH265" s="120"/>
      <c r="CI265" s="120"/>
      <c r="CJ265" s="120"/>
      <c r="CL265" s="272"/>
      <c r="CM265" s="152"/>
      <c r="CN265" s="152"/>
      <c r="CO265" s="16"/>
      <c r="CP265" s="18"/>
    </row>
    <row r="266" spans="2:94" x14ac:dyDescent="0.35">
      <c r="B266" s="30" t="s">
        <v>275</v>
      </c>
      <c r="C266" s="12"/>
      <c r="G266" s="12"/>
      <c r="L266" s="272"/>
      <c r="M266" s="152"/>
      <c r="N266" s="152"/>
      <c r="O266" s="16"/>
      <c r="P266" s="18"/>
      <c r="AB266" s="30" t="s">
        <v>275</v>
      </c>
      <c r="AC266" s="12"/>
      <c r="AG266" s="12"/>
      <c r="AL266" s="272"/>
      <c r="AM266" s="152"/>
      <c r="AN266" s="152"/>
      <c r="AO266" s="16"/>
      <c r="AP266" s="18"/>
      <c r="BB266" s="30" t="s">
        <v>275</v>
      </c>
      <c r="BC266" s="12"/>
      <c r="BG266" s="12"/>
      <c r="BL266" s="272"/>
      <c r="BM266" s="152"/>
      <c r="BN266" s="152"/>
      <c r="BO266" s="16"/>
      <c r="BP266" s="18"/>
      <c r="CB266" s="30" t="s">
        <v>275</v>
      </c>
      <c r="CC266" s="12"/>
      <c r="CG266" s="12"/>
      <c r="CL266" s="272"/>
      <c r="CM266" s="152"/>
      <c r="CN266" s="152"/>
      <c r="CO266" s="16"/>
      <c r="CP266" s="18"/>
    </row>
    <row r="267" spans="2:94" x14ac:dyDescent="0.35">
      <c r="B267" s="116" t="s">
        <v>276</v>
      </c>
      <c r="C267" s="144"/>
      <c r="D267" s="113"/>
      <c r="E267" s="113"/>
      <c r="F267" s="113"/>
      <c r="G267" s="113"/>
      <c r="H267" s="113"/>
      <c r="I267" s="113"/>
      <c r="J267" s="113"/>
      <c r="K267">
        <f t="shared" ref="K267:K269" si="664">SUM(D267:J267)</f>
        <v>0</v>
      </c>
      <c r="L267" s="149">
        <v>0</v>
      </c>
      <c r="M267" s="114">
        <v>8.7999999999999995E-2</v>
      </c>
      <c r="N267" s="115">
        <v>0.08</v>
      </c>
      <c r="O267" s="31">
        <f t="shared" ref="O267:O270" si="665">L267*(1+M267+N267)</f>
        <v>0</v>
      </c>
      <c r="P267" s="18">
        <f t="shared" ref="P267:P270" si="666">K267*O267</f>
        <v>0</v>
      </c>
      <c r="AB267" s="116" t="str">
        <f t="shared" ref="AB267:AB270" si="667">B267</f>
        <v>Manager</v>
      </c>
      <c r="AC267" s="144"/>
      <c r="AD267" s="113"/>
      <c r="AE267" s="113"/>
      <c r="AF267" s="113"/>
      <c r="AG267" s="113"/>
      <c r="AH267" s="113"/>
      <c r="AI267" s="113"/>
      <c r="AJ267" s="113"/>
      <c r="AK267">
        <f t="shared" ref="AK267:AK269" si="668">SUM(AD267:AJ267)</f>
        <v>0</v>
      </c>
      <c r="AL267" s="149">
        <f t="shared" ref="AL267:AL270" si="669">L267</f>
        <v>0</v>
      </c>
      <c r="AM267" s="114">
        <v>8.7999999999999995E-2</v>
      </c>
      <c r="AN267" s="115">
        <v>0.08</v>
      </c>
      <c r="AO267" s="31">
        <f t="shared" ref="AO267:AO270" si="670">AL267*(1+AM267+AN267)</f>
        <v>0</v>
      </c>
      <c r="AP267" s="18">
        <f t="shared" ref="AP267:AP270" si="671">AK267*AO267</f>
        <v>0</v>
      </c>
      <c r="BB267" s="116" t="str">
        <f t="shared" ref="BB267:BB270" si="672">AB267</f>
        <v>Manager</v>
      </c>
      <c r="BC267" s="144"/>
      <c r="BD267" s="113"/>
      <c r="BE267" s="113"/>
      <c r="BF267" s="113"/>
      <c r="BG267" s="113"/>
      <c r="BH267" s="113"/>
      <c r="BI267" s="113"/>
      <c r="BJ267" s="113"/>
      <c r="BK267">
        <f t="shared" ref="BK267:BK269" si="673">SUM(BD267:BJ267)</f>
        <v>0</v>
      </c>
      <c r="BL267" s="149">
        <f t="shared" ref="BL267:BL270" si="674">AL267</f>
        <v>0</v>
      </c>
      <c r="BM267" s="114">
        <v>8.7999999999999995E-2</v>
      </c>
      <c r="BN267" s="115">
        <v>0.08</v>
      </c>
      <c r="BO267" s="31">
        <f t="shared" ref="BO267:BO270" si="675">BL267*(1+BM267+BN267)</f>
        <v>0</v>
      </c>
      <c r="BP267" s="18">
        <f t="shared" ref="BP267:BP270" si="676">BK267*BO267</f>
        <v>0</v>
      </c>
      <c r="CB267" s="116" t="str">
        <f t="shared" ref="CB267:CB270" si="677">BB267</f>
        <v>Manager</v>
      </c>
      <c r="CC267" s="144"/>
      <c r="CD267" s="113"/>
      <c r="CE267" s="113"/>
      <c r="CF267" s="113"/>
      <c r="CG267" s="113"/>
      <c r="CH267" s="113"/>
      <c r="CI267" s="113"/>
      <c r="CJ267" s="113"/>
      <c r="CK267">
        <f t="shared" ref="CK267:CK269" si="678">SUM(CD267:CJ267)</f>
        <v>0</v>
      </c>
      <c r="CL267" s="149">
        <f t="shared" ref="CL267:CL270" si="679">BL267</f>
        <v>0</v>
      </c>
      <c r="CM267" s="114">
        <v>8.7999999999999995E-2</v>
      </c>
      <c r="CN267" s="115">
        <v>0.08</v>
      </c>
      <c r="CO267" s="31">
        <f t="shared" ref="CO267:CO270" si="680">CL267*(1+CM267+CN267)</f>
        <v>0</v>
      </c>
      <c r="CP267" s="18">
        <f t="shared" ref="CP267:CP270" si="681">CK267*CO267</f>
        <v>0</v>
      </c>
    </row>
    <row r="268" spans="2:94" x14ac:dyDescent="0.35">
      <c r="B268" s="286"/>
      <c r="C268" s="144"/>
      <c r="D268" s="113"/>
      <c r="E268" s="113"/>
      <c r="F268" s="113"/>
      <c r="G268" s="113"/>
      <c r="H268" s="113"/>
      <c r="I268" s="113"/>
      <c r="J268" s="113"/>
      <c r="K268">
        <f t="shared" si="664"/>
        <v>0</v>
      </c>
      <c r="L268" s="149">
        <v>0</v>
      </c>
      <c r="M268" s="114">
        <v>8.7999999999999995E-2</v>
      </c>
      <c r="N268" s="115">
        <v>0.08</v>
      </c>
      <c r="O268" s="31">
        <f t="shared" si="665"/>
        <v>0</v>
      </c>
      <c r="P268" s="18">
        <f t="shared" si="666"/>
        <v>0</v>
      </c>
      <c r="AB268" s="116">
        <f t="shared" si="667"/>
        <v>0</v>
      </c>
      <c r="AC268" s="144"/>
      <c r="AD268" s="113"/>
      <c r="AE268" s="113"/>
      <c r="AF268" s="113"/>
      <c r="AG268" s="113"/>
      <c r="AH268" s="113"/>
      <c r="AI268" s="113"/>
      <c r="AJ268" s="113"/>
      <c r="AK268">
        <f t="shared" si="668"/>
        <v>0</v>
      </c>
      <c r="AL268" s="149">
        <f t="shared" si="669"/>
        <v>0</v>
      </c>
      <c r="AM268" s="114">
        <v>8.7999999999999995E-2</v>
      </c>
      <c r="AN268" s="115">
        <v>0.08</v>
      </c>
      <c r="AO268" s="31">
        <f t="shared" si="670"/>
        <v>0</v>
      </c>
      <c r="AP268" s="18">
        <f t="shared" si="671"/>
        <v>0</v>
      </c>
      <c r="BB268" s="116">
        <f t="shared" si="672"/>
        <v>0</v>
      </c>
      <c r="BC268" s="144"/>
      <c r="BD268" s="113"/>
      <c r="BE268" s="113"/>
      <c r="BF268" s="113"/>
      <c r="BG268" s="113"/>
      <c r="BH268" s="113"/>
      <c r="BI268" s="113"/>
      <c r="BJ268" s="113"/>
      <c r="BK268">
        <f t="shared" si="673"/>
        <v>0</v>
      </c>
      <c r="BL268" s="149">
        <f t="shared" si="674"/>
        <v>0</v>
      </c>
      <c r="BM268" s="114">
        <v>8.7999999999999995E-2</v>
      </c>
      <c r="BN268" s="115">
        <v>0.08</v>
      </c>
      <c r="BO268" s="31">
        <f t="shared" si="675"/>
        <v>0</v>
      </c>
      <c r="BP268" s="18">
        <f t="shared" si="676"/>
        <v>0</v>
      </c>
      <c r="CB268" s="116">
        <f t="shared" si="677"/>
        <v>0</v>
      </c>
      <c r="CC268" s="144"/>
      <c r="CD268" s="113"/>
      <c r="CE268" s="113"/>
      <c r="CF268" s="113"/>
      <c r="CG268" s="113"/>
      <c r="CH268" s="113"/>
      <c r="CI268" s="113"/>
      <c r="CJ268" s="113"/>
      <c r="CK268">
        <f t="shared" si="678"/>
        <v>0</v>
      </c>
      <c r="CL268" s="149">
        <f t="shared" si="679"/>
        <v>0</v>
      </c>
      <c r="CM268" s="114">
        <v>8.7999999999999995E-2</v>
      </c>
      <c r="CN268" s="115">
        <v>0.08</v>
      </c>
      <c r="CO268" s="31">
        <f t="shared" si="680"/>
        <v>0</v>
      </c>
      <c r="CP268" s="18">
        <f t="shared" si="681"/>
        <v>0</v>
      </c>
    </row>
    <row r="269" spans="2:94" x14ac:dyDescent="0.35">
      <c r="B269" s="286"/>
      <c r="C269" s="144"/>
      <c r="D269" s="113"/>
      <c r="E269" s="113"/>
      <c r="F269" s="113"/>
      <c r="G269" s="113"/>
      <c r="H269" s="113"/>
      <c r="I269" s="113"/>
      <c r="J269" s="113"/>
      <c r="K269">
        <f t="shared" si="664"/>
        <v>0</v>
      </c>
      <c r="L269" s="149">
        <v>0</v>
      </c>
      <c r="M269" s="114">
        <v>0.1105</v>
      </c>
      <c r="N269" s="115">
        <v>0.08</v>
      </c>
      <c r="O269" s="31">
        <f t="shared" si="665"/>
        <v>0</v>
      </c>
      <c r="P269" s="18">
        <f t="shared" si="666"/>
        <v>0</v>
      </c>
      <c r="AB269" s="116">
        <f t="shared" si="667"/>
        <v>0</v>
      </c>
      <c r="AC269" s="144"/>
      <c r="AD269" s="113"/>
      <c r="AE269" s="113"/>
      <c r="AF269" s="113"/>
      <c r="AG269" s="113"/>
      <c r="AH269" s="113"/>
      <c r="AI269" s="113"/>
      <c r="AJ269" s="113"/>
      <c r="AK269">
        <f t="shared" si="668"/>
        <v>0</v>
      </c>
      <c r="AL269" s="149">
        <f t="shared" si="669"/>
        <v>0</v>
      </c>
      <c r="AM269" s="114">
        <v>0.1105</v>
      </c>
      <c r="AN269" s="115">
        <v>0.08</v>
      </c>
      <c r="AO269" s="31">
        <f t="shared" si="670"/>
        <v>0</v>
      </c>
      <c r="AP269" s="18">
        <f t="shared" si="671"/>
        <v>0</v>
      </c>
      <c r="BB269" s="116">
        <f t="shared" si="672"/>
        <v>0</v>
      </c>
      <c r="BC269" s="144"/>
      <c r="BD269" s="113"/>
      <c r="BE269" s="113"/>
      <c r="BF269" s="113"/>
      <c r="BG269" s="113"/>
      <c r="BH269" s="113"/>
      <c r="BI269" s="113"/>
      <c r="BJ269" s="113"/>
      <c r="BK269">
        <f t="shared" si="673"/>
        <v>0</v>
      </c>
      <c r="BL269" s="149">
        <f t="shared" si="674"/>
        <v>0</v>
      </c>
      <c r="BM269" s="114">
        <v>0.1105</v>
      </c>
      <c r="BN269" s="115">
        <v>0.08</v>
      </c>
      <c r="BO269" s="31">
        <f t="shared" si="675"/>
        <v>0</v>
      </c>
      <c r="BP269" s="18">
        <f t="shared" si="676"/>
        <v>0</v>
      </c>
      <c r="CB269" s="116">
        <f t="shared" si="677"/>
        <v>0</v>
      </c>
      <c r="CC269" s="144"/>
      <c r="CD269" s="113"/>
      <c r="CE269" s="113"/>
      <c r="CF269" s="113"/>
      <c r="CG269" s="113"/>
      <c r="CH269" s="113"/>
      <c r="CI269" s="113"/>
      <c r="CJ269" s="113"/>
      <c r="CK269">
        <f t="shared" si="678"/>
        <v>0</v>
      </c>
      <c r="CL269" s="149">
        <f t="shared" si="679"/>
        <v>0</v>
      </c>
      <c r="CM269" s="114">
        <v>0.1105</v>
      </c>
      <c r="CN269" s="115">
        <v>0.08</v>
      </c>
      <c r="CO269" s="31">
        <f t="shared" si="680"/>
        <v>0</v>
      </c>
      <c r="CP269" s="18">
        <f t="shared" si="681"/>
        <v>0</v>
      </c>
    </row>
    <row r="270" spans="2:94" x14ac:dyDescent="0.35">
      <c r="B270" s="116" t="s">
        <v>30</v>
      </c>
      <c r="C270" s="144"/>
      <c r="D270" s="113"/>
      <c r="E270" s="113"/>
      <c r="F270" s="113"/>
      <c r="G270" s="113"/>
      <c r="H270" s="113"/>
      <c r="I270" s="113"/>
      <c r="J270" s="113"/>
      <c r="K270">
        <f>SUM(D270:J270)</f>
        <v>0</v>
      </c>
      <c r="L270" s="149">
        <v>0</v>
      </c>
      <c r="M270" s="114">
        <v>0.1105</v>
      </c>
      <c r="N270" s="115">
        <v>0.08</v>
      </c>
      <c r="O270" s="31">
        <f t="shared" si="665"/>
        <v>0</v>
      </c>
      <c r="P270" s="18">
        <f t="shared" si="666"/>
        <v>0</v>
      </c>
      <c r="AB270" s="116" t="str">
        <f t="shared" si="667"/>
        <v>Waiting staff</v>
      </c>
      <c r="AC270" s="144"/>
      <c r="AD270" s="113"/>
      <c r="AE270" s="113"/>
      <c r="AF270" s="113"/>
      <c r="AG270" s="113"/>
      <c r="AH270" s="113"/>
      <c r="AI270" s="113"/>
      <c r="AJ270" s="113"/>
      <c r="AK270">
        <f>SUM(AD270:AJ270)</f>
        <v>0</v>
      </c>
      <c r="AL270" s="149">
        <f t="shared" si="669"/>
        <v>0</v>
      </c>
      <c r="AM270" s="114">
        <v>0.1105</v>
      </c>
      <c r="AN270" s="115">
        <v>0.08</v>
      </c>
      <c r="AO270" s="31">
        <f t="shared" si="670"/>
        <v>0</v>
      </c>
      <c r="AP270" s="18">
        <f t="shared" si="671"/>
        <v>0</v>
      </c>
      <c r="BB270" s="116" t="str">
        <f t="shared" si="672"/>
        <v>Waiting staff</v>
      </c>
      <c r="BC270" s="144"/>
      <c r="BD270" s="113"/>
      <c r="BE270" s="113"/>
      <c r="BF270" s="113"/>
      <c r="BG270" s="113"/>
      <c r="BH270" s="113"/>
      <c r="BI270" s="113"/>
      <c r="BJ270" s="113"/>
      <c r="BK270">
        <f>SUM(BD270:BJ270)</f>
        <v>0</v>
      </c>
      <c r="BL270" s="149">
        <f t="shared" si="674"/>
        <v>0</v>
      </c>
      <c r="BM270" s="114">
        <v>0.1105</v>
      </c>
      <c r="BN270" s="115">
        <v>0.08</v>
      </c>
      <c r="BO270" s="31">
        <f t="shared" si="675"/>
        <v>0</v>
      </c>
      <c r="BP270" s="18">
        <f t="shared" si="676"/>
        <v>0</v>
      </c>
      <c r="CB270" s="116" t="str">
        <f t="shared" si="677"/>
        <v>Waiting staff</v>
      </c>
      <c r="CC270" s="144"/>
      <c r="CD270" s="113"/>
      <c r="CE270" s="113"/>
      <c r="CF270" s="113"/>
      <c r="CG270" s="113"/>
      <c r="CH270" s="113"/>
      <c r="CI270" s="113"/>
      <c r="CJ270" s="113"/>
      <c r="CK270">
        <f>SUM(CD270:CJ270)</f>
        <v>0</v>
      </c>
      <c r="CL270" s="149">
        <f t="shared" si="679"/>
        <v>0</v>
      </c>
      <c r="CM270" s="114">
        <v>0.1105</v>
      </c>
      <c r="CN270" s="115">
        <v>0.08</v>
      </c>
      <c r="CO270" s="31">
        <f t="shared" si="680"/>
        <v>0</v>
      </c>
      <c r="CP270" s="18">
        <f t="shared" si="681"/>
        <v>0</v>
      </c>
    </row>
    <row r="271" spans="2:94" x14ac:dyDescent="0.35">
      <c r="B271" s="7" t="s">
        <v>210</v>
      </c>
      <c r="C271" s="12"/>
      <c r="D271" s="288">
        <f>(D267*O267)+(D268*O268)+(D269*O269)+(D270*O270)</f>
        <v>0</v>
      </c>
      <c r="E271" s="288">
        <f>(E267*O267)+(E268*O268)+(E269*O269)+(E270*O270)</f>
        <v>0</v>
      </c>
      <c r="F271" s="288">
        <f>(F267*O267)+(F268*O268)+(F269*O269)+(F270*O270)</f>
        <v>0</v>
      </c>
      <c r="G271" s="288">
        <f>(G267*O267)+(G268*O268)+(G269*O269)+(G270*O270)</f>
        <v>0</v>
      </c>
      <c r="H271" s="288">
        <f>(H267*O267)+(H268*O268)+(H269*O269)+(H270*O270)</f>
        <v>0</v>
      </c>
      <c r="I271" s="288">
        <f>(I267*O267)+(I268*O268)+(I269*O269)+(I270*O270)</f>
        <v>0</v>
      </c>
      <c r="J271" s="288">
        <f>(J267*O267)+(J268*O268)+(J269*O269)+(J270*O270)</f>
        <v>0</v>
      </c>
      <c r="L271" s="272"/>
      <c r="M271" s="152"/>
      <c r="N271" s="152"/>
      <c r="O271" s="31"/>
      <c r="P271" s="19">
        <f>SUM(P267:P270)</f>
        <v>0</v>
      </c>
      <c r="AB271" s="7" t="s">
        <v>210</v>
      </c>
      <c r="AC271" s="12"/>
      <c r="AD271" s="288">
        <f>(AD267*AO267)+(AD268*AO268)+(AD269*AO269)+(AD270*AO270)</f>
        <v>0</v>
      </c>
      <c r="AE271" s="288">
        <f>(AE267*AO267)+(AE268*AO268)+(AE269*AO269)+(AE270*AO270)</f>
        <v>0</v>
      </c>
      <c r="AF271" s="288">
        <f>(AF267*AO267)+(AF268*AO268)+(AF269*AO269)+(AF270*AO270)</f>
        <v>0</v>
      </c>
      <c r="AG271" s="288">
        <f>(AG267*AO267)+(AG268*AO268)+(AG269*AO269)+(AG270*AO270)</f>
        <v>0</v>
      </c>
      <c r="AH271" s="288">
        <f>(AH267*AO267)+(AH268*AO268)+(AH269*AO269)+(AH270*AO270)</f>
        <v>0</v>
      </c>
      <c r="AI271" s="288">
        <f>(AI267*AO267)+(AI268*AO268)+(AI269*AO269)+(AI270*AO270)</f>
        <v>0</v>
      </c>
      <c r="AJ271" s="288">
        <f>(AJ267*AO267)+(AJ268*AO268)+(AJ269*AO269)+(AJ270*AO270)</f>
        <v>0</v>
      </c>
      <c r="AL271" s="272"/>
      <c r="AM271" s="152"/>
      <c r="AN271" s="152"/>
      <c r="AO271" s="31"/>
      <c r="AP271" s="19">
        <f>SUM(AP267:AP270)</f>
        <v>0</v>
      </c>
      <c r="BB271" s="7" t="s">
        <v>210</v>
      </c>
      <c r="BC271" s="12"/>
      <c r="BD271" s="288">
        <f>(BD267*BO267)+(BD268*BO268)+(BD269*BO269)+(BD270*BO270)</f>
        <v>0</v>
      </c>
      <c r="BE271" s="288">
        <f>(BE267*BO267)+(BE268*BO268)+(BE269*BO269)+(BE270*BO270)</f>
        <v>0</v>
      </c>
      <c r="BF271" s="288">
        <f>(BF267*BO267)+(BF268*BO268)+(BF269*BO269)+(BF270*BO270)</f>
        <v>0</v>
      </c>
      <c r="BG271" s="288">
        <f>(BG267*BO267)+(BG268*BO268)+(BG269*BO269)+(BG270*BO270)</f>
        <v>0</v>
      </c>
      <c r="BH271" s="288">
        <f>(BH267*BO267)+(BH268*BO268)+(BH269*BO269)+(BH270*BO270)</f>
        <v>0</v>
      </c>
      <c r="BI271" s="288">
        <f>(BI267*BO267)+(BI268*BO268)+(BI269*BO269)+(BI270*BO270)</f>
        <v>0</v>
      </c>
      <c r="BJ271" s="288">
        <f>(BJ267*BO267)+(BJ268*BO268)+(BJ269*BO269)+(BJ270*BO270)</f>
        <v>0</v>
      </c>
      <c r="BL271" s="272"/>
      <c r="BM271" s="152"/>
      <c r="BN271" s="152"/>
      <c r="BO271" s="31"/>
      <c r="BP271" s="19">
        <f>SUM(BP267:BP270)</f>
        <v>0</v>
      </c>
      <c r="CB271" s="7" t="s">
        <v>210</v>
      </c>
      <c r="CC271" s="12"/>
      <c r="CD271" s="288">
        <f>(CD267*CO267)+(CD268*CO268)+(CD269*CO269)+(CD270*CO270)</f>
        <v>0</v>
      </c>
      <c r="CE271" s="288">
        <f>(CE267*CO267)+(CE268*CO268)+(CE269*CO269)+(CE270*CO270)</f>
        <v>0</v>
      </c>
      <c r="CF271" s="288">
        <f>(CF267*CO267)+(CF268*CO268)+(CF269*CO269)+(CF270*CO270)</f>
        <v>0</v>
      </c>
      <c r="CG271" s="288">
        <f>(CG267*CO267)+(CG268*CO268)+(CG269*CO269)+(CG270*CO270)</f>
        <v>0</v>
      </c>
      <c r="CH271" s="288">
        <f>(CH267*CO267)+(CH268*CO268)+(CH269*CO269)+(CH270*CO270)</f>
        <v>0</v>
      </c>
      <c r="CI271" s="288">
        <f>(CI267*CO267)+(CI268*CO268)+(CI269*CO269)+(CI270*CO270)</f>
        <v>0</v>
      </c>
      <c r="CJ271" s="288">
        <f>(CJ267*CO267)+(CJ268*CO268)+(CJ269*CO269)+(CJ270*CO270)</f>
        <v>0</v>
      </c>
      <c r="CL271" s="272"/>
      <c r="CM271" s="152"/>
      <c r="CN271" s="152"/>
      <c r="CO271" s="31"/>
      <c r="CP271" s="19">
        <f>SUM(CP267:CP270)</f>
        <v>0</v>
      </c>
    </row>
    <row r="272" spans="2:94" x14ac:dyDescent="0.35">
      <c r="B272" s="7"/>
      <c r="C272" s="12"/>
      <c r="G272" s="12"/>
      <c r="L272" s="272"/>
      <c r="M272" s="152"/>
      <c r="N272" s="152"/>
      <c r="O272" s="31"/>
      <c r="P272" s="18"/>
      <c r="AB272" s="7"/>
      <c r="AC272" s="12"/>
      <c r="AG272" s="12"/>
      <c r="AL272" s="272"/>
      <c r="AM272" s="152"/>
      <c r="AN272" s="152"/>
      <c r="AO272" s="31"/>
      <c r="AP272" s="18"/>
      <c r="BB272" s="7"/>
      <c r="BC272" s="12"/>
      <c r="BG272" s="12"/>
      <c r="BL272" s="272"/>
      <c r="BM272" s="152"/>
      <c r="BN272" s="152"/>
      <c r="BO272" s="31"/>
      <c r="BP272" s="18"/>
      <c r="CB272" s="7"/>
      <c r="CC272" s="12"/>
      <c r="CG272" s="12"/>
      <c r="CL272" s="272"/>
      <c r="CM272" s="152"/>
      <c r="CN272" s="152"/>
      <c r="CO272" s="31"/>
      <c r="CP272" s="18"/>
    </row>
    <row r="273" spans="2:94" x14ac:dyDescent="0.35">
      <c r="B273" s="30" t="s">
        <v>279</v>
      </c>
      <c r="C273" s="12"/>
      <c r="G273" s="12"/>
      <c r="L273" s="272"/>
      <c r="M273" s="152"/>
      <c r="N273" s="152"/>
      <c r="O273" s="31"/>
      <c r="P273" s="18"/>
      <c r="AB273" s="30" t="s">
        <v>279</v>
      </c>
      <c r="AC273" s="12"/>
      <c r="AG273" s="12"/>
      <c r="AL273" s="272"/>
      <c r="AM273" s="152"/>
      <c r="AN273" s="152"/>
      <c r="AO273" s="31"/>
      <c r="AP273" s="18"/>
      <c r="BB273" s="30" t="s">
        <v>279</v>
      </c>
      <c r="BC273" s="12"/>
      <c r="BG273" s="12"/>
      <c r="BL273" s="272"/>
      <c r="BM273" s="152"/>
      <c r="BN273" s="152"/>
      <c r="BO273" s="31"/>
      <c r="BP273" s="18"/>
      <c r="CB273" s="30" t="s">
        <v>279</v>
      </c>
      <c r="CC273" s="12"/>
      <c r="CG273" s="12"/>
      <c r="CL273" s="272"/>
      <c r="CM273" s="152"/>
      <c r="CN273" s="152"/>
      <c r="CO273" s="31"/>
      <c r="CP273" s="18"/>
    </row>
    <row r="274" spans="2:94" x14ac:dyDescent="0.35">
      <c r="B274" s="286"/>
      <c r="C274" s="144"/>
      <c r="D274" s="113"/>
      <c r="E274" s="113"/>
      <c r="F274" s="113"/>
      <c r="G274" s="113"/>
      <c r="H274" s="113"/>
      <c r="I274" s="113"/>
      <c r="J274" s="113"/>
      <c r="K274">
        <f t="shared" ref="K274:K275" si="682">SUM(D274:J274)</f>
        <v>0</v>
      </c>
      <c r="L274" s="149">
        <v>0</v>
      </c>
      <c r="M274" s="114">
        <v>0.1105</v>
      </c>
      <c r="N274" s="115">
        <v>0.08</v>
      </c>
      <c r="O274" s="31">
        <f t="shared" ref="O274:O275" si="683">L274*(1+M274+N274)</f>
        <v>0</v>
      </c>
      <c r="P274" s="18">
        <f t="shared" ref="P274:P275" si="684">K274*O274</f>
        <v>0</v>
      </c>
      <c r="AB274" s="116">
        <f t="shared" ref="AB274:AB276" si="685">B274</f>
        <v>0</v>
      </c>
      <c r="AC274" s="144"/>
      <c r="AD274" s="113"/>
      <c r="AE274" s="113"/>
      <c r="AF274" s="113"/>
      <c r="AG274" s="113"/>
      <c r="AH274" s="113"/>
      <c r="AI274" s="113"/>
      <c r="AJ274" s="113"/>
      <c r="AK274">
        <f t="shared" ref="AK274:AK275" si="686">SUM(AD274:AJ274)</f>
        <v>0</v>
      </c>
      <c r="AL274" s="149">
        <f t="shared" ref="AL274:AL276" si="687">L274</f>
        <v>0</v>
      </c>
      <c r="AM274" s="114">
        <v>0.1105</v>
      </c>
      <c r="AN274" s="115">
        <v>0.08</v>
      </c>
      <c r="AO274" s="31">
        <f t="shared" ref="AO274:AO275" si="688">AL274*(1+AM274+AN274)</f>
        <v>0</v>
      </c>
      <c r="AP274" s="18">
        <f t="shared" ref="AP274:AP275" si="689">AK274*AO274</f>
        <v>0</v>
      </c>
      <c r="BB274" s="116">
        <f t="shared" ref="BB274:BB276" si="690">AB274</f>
        <v>0</v>
      </c>
      <c r="BC274" s="144"/>
      <c r="BD274" s="113"/>
      <c r="BE274" s="113"/>
      <c r="BF274" s="113"/>
      <c r="BG274" s="113"/>
      <c r="BH274" s="113"/>
      <c r="BI274" s="113"/>
      <c r="BJ274" s="113"/>
      <c r="BK274">
        <f t="shared" ref="BK274:BK275" si="691">SUM(BD274:BJ274)</f>
        <v>0</v>
      </c>
      <c r="BL274" s="149">
        <f t="shared" ref="BL274:BL276" si="692">AL274</f>
        <v>0</v>
      </c>
      <c r="BM274" s="114">
        <v>0.1105</v>
      </c>
      <c r="BN274" s="115">
        <v>0.08</v>
      </c>
      <c r="BO274" s="31">
        <f t="shared" ref="BO274:BO275" si="693">BL274*(1+BM274+BN274)</f>
        <v>0</v>
      </c>
      <c r="BP274" s="18">
        <f t="shared" ref="BP274:BP275" si="694">BK274*BO274</f>
        <v>0</v>
      </c>
      <c r="CB274" s="116">
        <f t="shared" ref="CB274:CB276" si="695">BB274</f>
        <v>0</v>
      </c>
      <c r="CC274" s="144"/>
      <c r="CD274" s="113"/>
      <c r="CE274" s="113"/>
      <c r="CF274" s="113"/>
      <c r="CG274" s="113"/>
      <c r="CH274" s="113"/>
      <c r="CI274" s="113"/>
      <c r="CJ274" s="113"/>
      <c r="CK274">
        <f t="shared" ref="CK274:CK275" si="696">SUM(CD274:CJ274)</f>
        <v>0</v>
      </c>
      <c r="CL274" s="149">
        <f t="shared" ref="CL274:CL276" si="697">BL274</f>
        <v>0</v>
      </c>
      <c r="CM274" s="114">
        <v>0.1105</v>
      </c>
      <c r="CN274" s="115">
        <v>0.08</v>
      </c>
      <c r="CO274" s="31">
        <f t="shared" ref="CO274:CO275" si="698">CL274*(1+CM274+CN274)</f>
        <v>0</v>
      </c>
      <c r="CP274" s="18">
        <f t="shared" ref="CP274:CP275" si="699">CK274*CO274</f>
        <v>0</v>
      </c>
    </row>
    <row r="275" spans="2:94" x14ac:dyDescent="0.35">
      <c r="B275" s="286"/>
      <c r="C275" s="144"/>
      <c r="D275" s="113"/>
      <c r="E275" s="113"/>
      <c r="F275" s="113"/>
      <c r="G275" s="113"/>
      <c r="H275" s="113"/>
      <c r="I275" s="113"/>
      <c r="J275" s="113"/>
      <c r="K275">
        <f t="shared" si="682"/>
        <v>0</v>
      </c>
      <c r="L275" s="149">
        <v>0</v>
      </c>
      <c r="M275" s="114">
        <v>8.7999999999999995E-2</v>
      </c>
      <c r="N275" s="115">
        <v>0.08</v>
      </c>
      <c r="O275" s="31">
        <f t="shared" si="683"/>
        <v>0</v>
      </c>
      <c r="P275" s="18">
        <f t="shared" si="684"/>
        <v>0</v>
      </c>
      <c r="AB275" s="116">
        <f t="shared" si="685"/>
        <v>0</v>
      </c>
      <c r="AC275" s="144"/>
      <c r="AD275" s="113"/>
      <c r="AE275" s="113"/>
      <c r="AF275" s="113"/>
      <c r="AG275" s="113"/>
      <c r="AH275" s="113"/>
      <c r="AI275" s="113"/>
      <c r="AJ275" s="113"/>
      <c r="AK275">
        <f t="shared" si="686"/>
        <v>0</v>
      </c>
      <c r="AL275" s="149">
        <f t="shared" si="687"/>
        <v>0</v>
      </c>
      <c r="AM275" s="114">
        <v>8.7999999999999995E-2</v>
      </c>
      <c r="AN275" s="115">
        <v>0.08</v>
      </c>
      <c r="AO275" s="31">
        <f t="shared" si="688"/>
        <v>0</v>
      </c>
      <c r="AP275" s="18">
        <f t="shared" si="689"/>
        <v>0</v>
      </c>
      <c r="BB275" s="116">
        <f t="shared" si="690"/>
        <v>0</v>
      </c>
      <c r="BC275" s="144"/>
      <c r="BD275" s="113"/>
      <c r="BE275" s="113"/>
      <c r="BF275" s="113"/>
      <c r="BG275" s="113"/>
      <c r="BH275" s="113"/>
      <c r="BI275" s="113"/>
      <c r="BJ275" s="113"/>
      <c r="BK275">
        <f t="shared" si="691"/>
        <v>0</v>
      </c>
      <c r="BL275" s="149">
        <f t="shared" si="692"/>
        <v>0</v>
      </c>
      <c r="BM275" s="114">
        <v>8.7999999999999995E-2</v>
      </c>
      <c r="BN275" s="115">
        <v>0.08</v>
      </c>
      <c r="BO275" s="31">
        <f t="shared" si="693"/>
        <v>0</v>
      </c>
      <c r="BP275" s="18">
        <f t="shared" si="694"/>
        <v>0</v>
      </c>
      <c r="CB275" s="116">
        <f t="shared" si="695"/>
        <v>0</v>
      </c>
      <c r="CC275" s="144"/>
      <c r="CD275" s="113"/>
      <c r="CE275" s="113"/>
      <c r="CF275" s="113"/>
      <c r="CG275" s="113"/>
      <c r="CH275" s="113"/>
      <c r="CI275" s="113"/>
      <c r="CJ275" s="113"/>
      <c r="CK275">
        <f t="shared" si="696"/>
        <v>0</v>
      </c>
      <c r="CL275" s="149">
        <f t="shared" si="697"/>
        <v>0</v>
      </c>
      <c r="CM275" s="114">
        <v>8.7999999999999995E-2</v>
      </c>
      <c r="CN275" s="115">
        <v>0.08</v>
      </c>
      <c r="CO275" s="31">
        <f t="shared" si="698"/>
        <v>0</v>
      </c>
      <c r="CP275" s="18">
        <f t="shared" si="699"/>
        <v>0</v>
      </c>
    </row>
    <row r="276" spans="2:94" x14ac:dyDescent="0.35">
      <c r="B276" s="116" t="s">
        <v>0</v>
      </c>
      <c r="C276" s="144"/>
      <c r="D276" s="113"/>
      <c r="E276" s="113"/>
      <c r="F276" s="113"/>
      <c r="G276" s="113"/>
      <c r="H276" s="113"/>
      <c r="I276" s="113"/>
      <c r="J276" s="113"/>
      <c r="K276">
        <f>SUM(D276:J276)</f>
        <v>0</v>
      </c>
      <c r="L276" s="149">
        <v>0</v>
      </c>
      <c r="M276" s="114">
        <v>0.1105</v>
      </c>
      <c r="N276" s="115">
        <v>0.08</v>
      </c>
      <c r="O276" s="31">
        <f>L276*(1+M276+N276)</f>
        <v>0</v>
      </c>
      <c r="P276" s="18">
        <f>K276*O276</f>
        <v>0</v>
      </c>
      <c r="AB276" s="116" t="str">
        <f t="shared" si="685"/>
        <v>Other</v>
      </c>
      <c r="AC276" s="144"/>
      <c r="AD276" s="113"/>
      <c r="AE276" s="113"/>
      <c r="AF276" s="113"/>
      <c r="AG276" s="113"/>
      <c r="AH276" s="113"/>
      <c r="AI276" s="113"/>
      <c r="AJ276" s="113"/>
      <c r="AK276">
        <f>SUM(AD276:AJ276)</f>
        <v>0</v>
      </c>
      <c r="AL276" s="149">
        <f t="shared" si="687"/>
        <v>0</v>
      </c>
      <c r="AM276" s="114">
        <v>0.1105</v>
      </c>
      <c r="AN276" s="115">
        <v>0.08</v>
      </c>
      <c r="AO276" s="31">
        <f>AL276*(1+AM276+AN276)</f>
        <v>0</v>
      </c>
      <c r="AP276" s="18">
        <f>AK276*AO276</f>
        <v>0</v>
      </c>
      <c r="BB276" s="116" t="str">
        <f t="shared" si="690"/>
        <v>Other</v>
      </c>
      <c r="BC276" s="144"/>
      <c r="BD276" s="113"/>
      <c r="BE276" s="113"/>
      <c r="BF276" s="113"/>
      <c r="BG276" s="113"/>
      <c r="BH276" s="113"/>
      <c r="BI276" s="113"/>
      <c r="BJ276" s="113"/>
      <c r="BK276">
        <f>SUM(BD276:BJ276)</f>
        <v>0</v>
      </c>
      <c r="BL276" s="149">
        <f t="shared" si="692"/>
        <v>0</v>
      </c>
      <c r="BM276" s="114">
        <v>0.1105</v>
      </c>
      <c r="BN276" s="115">
        <v>0.08</v>
      </c>
      <c r="BO276" s="31">
        <f>BL276*(1+BM276+BN276)</f>
        <v>0</v>
      </c>
      <c r="BP276" s="18">
        <f>BK276*BO276</f>
        <v>0</v>
      </c>
      <c r="CB276" s="116" t="str">
        <f t="shared" si="695"/>
        <v>Other</v>
      </c>
      <c r="CC276" s="144"/>
      <c r="CD276" s="113"/>
      <c r="CE276" s="113"/>
      <c r="CF276" s="113"/>
      <c r="CG276" s="113"/>
      <c r="CH276" s="113"/>
      <c r="CI276" s="113"/>
      <c r="CJ276" s="113"/>
      <c r="CK276">
        <f>SUM(CD276:CJ276)</f>
        <v>0</v>
      </c>
      <c r="CL276" s="149">
        <f t="shared" si="697"/>
        <v>0</v>
      </c>
      <c r="CM276" s="114">
        <v>0.1105</v>
      </c>
      <c r="CN276" s="115">
        <v>0.08</v>
      </c>
      <c r="CO276" s="31">
        <f>CL276*(1+CM276+CN276)</f>
        <v>0</v>
      </c>
      <c r="CP276" s="18">
        <f>CK276*CO276</f>
        <v>0</v>
      </c>
    </row>
    <row r="277" spans="2:94" x14ac:dyDescent="0.35">
      <c r="B277" s="7" t="s">
        <v>210</v>
      </c>
      <c r="C277" s="12"/>
      <c r="D277" s="288">
        <f>(D274*O274)+(D275*O275)+(D276*O276)</f>
        <v>0</v>
      </c>
      <c r="E277" s="288">
        <f>(E274*O274)+(E275*O275)+(E276*O276)</f>
        <v>0</v>
      </c>
      <c r="F277" s="288">
        <f>(F274*O274)+(F275*O275)+(F276*O276)</f>
        <v>0</v>
      </c>
      <c r="G277" s="288">
        <f>(G274*O274)+(G275*O275)+(G276*O276)</f>
        <v>0</v>
      </c>
      <c r="H277" s="288">
        <f>(H274*O274)+(H275*O275)+(H276*O276)</f>
        <v>0</v>
      </c>
      <c r="I277" s="288">
        <f>(I274*O274)+(I275*O275)+(I276*O276)</f>
        <v>0</v>
      </c>
      <c r="J277" s="288">
        <f>(J274*O274)+(J275*O275)+(J276*O276)</f>
        <v>0</v>
      </c>
      <c r="L277" s="272"/>
      <c r="M277" s="152"/>
      <c r="N277" s="152"/>
      <c r="O277" s="16"/>
      <c r="P277" s="19">
        <f>SUM(P274:P276)</f>
        <v>0</v>
      </c>
      <c r="AB277" s="7" t="s">
        <v>210</v>
      </c>
      <c r="AC277" s="12"/>
      <c r="AD277" s="288">
        <f>(AD274*AO274)+(AD275*AO275)+(AD276*AO276)</f>
        <v>0</v>
      </c>
      <c r="AE277" s="288">
        <f>(AE274*AO274)+(AE275*AO275)+(AE276*AO276)</f>
        <v>0</v>
      </c>
      <c r="AF277" s="288">
        <f>(AF274*AO274)+(AF275*AO275)+(AF276*AO276)</f>
        <v>0</v>
      </c>
      <c r="AG277" s="288">
        <f>(AG274*AO274)+(AG275*AO275)+(AG276*AO276)</f>
        <v>0</v>
      </c>
      <c r="AH277" s="288">
        <f>(AH274*AO274)+(AH275*AO275)+(AH276*AO276)</f>
        <v>0</v>
      </c>
      <c r="AI277" s="288">
        <f>(AI274*AO274)+(AI275*AO275)+(AI276*AO276)</f>
        <v>0</v>
      </c>
      <c r="AJ277" s="288">
        <f>(AJ274*AO274)+(AJ275*AO275)+(AJ276*AO276)</f>
        <v>0</v>
      </c>
      <c r="AL277" s="272"/>
      <c r="AM277" s="152"/>
      <c r="AN277" s="152"/>
      <c r="AO277" s="16"/>
      <c r="AP277" s="19">
        <f>SUM(AP274:AP276)</f>
        <v>0</v>
      </c>
      <c r="BB277" s="7" t="s">
        <v>210</v>
      </c>
      <c r="BC277" s="12"/>
      <c r="BD277" s="288">
        <f>(BD274*BO274)+(BD275*BO275)+(BD276*BO276)</f>
        <v>0</v>
      </c>
      <c r="BE277" s="288">
        <f>(BE274*BO274)+(BE275*BO275)+(BE276*BO276)</f>
        <v>0</v>
      </c>
      <c r="BF277" s="288">
        <f>(BF274*BO274)+(BF275*BO275)+(BF276*BO276)</f>
        <v>0</v>
      </c>
      <c r="BG277" s="288">
        <f>(BG274*BO274)+(BG275*BO275)+(BG276*BO276)</f>
        <v>0</v>
      </c>
      <c r="BH277" s="288">
        <f>(BH274*BO274)+(BH275*BO275)+(BH276*BO276)</f>
        <v>0</v>
      </c>
      <c r="BI277" s="288">
        <f>(BI274*BO274)+(BI275*BO275)+(BI276*BO276)</f>
        <v>0</v>
      </c>
      <c r="BJ277" s="288">
        <f>(BJ274*BO274)+(BJ275*BO275)+(BJ276*BO276)</f>
        <v>0</v>
      </c>
      <c r="BL277" s="272"/>
      <c r="BM277" s="152"/>
      <c r="BN277" s="152"/>
      <c r="BO277" s="16"/>
      <c r="BP277" s="19">
        <f>SUM(BP274:BP276)</f>
        <v>0</v>
      </c>
      <c r="CB277" s="7" t="s">
        <v>210</v>
      </c>
      <c r="CC277" s="12"/>
      <c r="CD277" s="288">
        <f>(CD274*CO274)+(CD275*CO275)+(CD276*CO276)</f>
        <v>0</v>
      </c>
      <c r="CE277" s="288">
        <f>(CE274*CO274)+(CE275*CO275)+(CE276*CO276)</f>
        <v>0</v>
      </c>
      <c r="CF277" s="288">
        <f>(CF274*CO274)+(CF275*CO275)+(CF276*CO276)</f>
        <v>0</v>
      </c>
      <c r="CG277" s="288">
        <f>(CG274*CO274)+(CG275*CO275)+(CG276*CO276)</f>
        <v>0</v>
      </c>
      <c r="CH277" s="288">
        <f>(CH274*CO274)+(CH275*CO275)+(CH276*CO276)</f>
        <v>0</v>
      </c>
      <c r="CI277" s="288">
        <f>(CI274*CO274)+(CI275*CO275)+(CI276*CO276)</f>
        <v>0</v>
      </c>
      <c r="CJ277" s="288">
        <f>(CJ274*CO274)+(CJ275*CO275)+(CJ276*CO276)</f>
        <v>0</v>
      </c>
      <c r="CL277" s="272"/>
      <c r="CM277" s="152"/>
      <c r="CN277" s="152"/>
      <c r="CO277" s="16"/>
      <c r="CP277" s="19">
        <f>SUM(CP274:CP276)</f>
        <v>0</v>
      </c>
    </row>
    <row r="278" spans="2:94" x14ac:dyDescent="0.35">
      <c r="B278" s="7"/>
      <c r="C278" s="12"/>
      <c r="G278" s="12"/>
      <c r="L278" s="272"/>
      <c r="M278" s="152"/>
      <c r="N278" s="152"/>
      <c r="O278" s="16"/>
      <c r="P278" s="18"/>
      <c r="AB278" s="7"/>
      <c r="AC278" s="12"/>
      <c r="AG278" s="12"/>
      <c r="AL278" s="272"/>
      <c r="AM278" s="152"/>
      <c r="AN278" s="152"/>
      <c r="AO278" s="16"/>
      <c r="AP278" s="18"/>
      <c r="BB278" s="7"/>
      <c r="BC278" s="12"/>
      <c r="BG278" s="12"/>
      <c r="BL278" s="272"/>
      <c r="BM278" s="152"/>
      <c r="BN278" s="152"/>
      <c r="BO278" s="16"/>
      <c r="BP278" s="18"/>
      <c r="CB278" s="7"/>
      <c r="CC278" s="12"/>
      <c r="CG278" s="12"/>
      <c r="CL278" s="272"/>
      <c r="CM278" s="152"/>
      <c r="CN278" s="152"/>
      <c r="CO278" s="16"/>
      <c r="CP278" s="18"/>
    </row>
    <row r="279" spans="2:94" x14ac:dyDescent="0.35">
      <c r="B279" s="30" t="s">
        <v>277</v>
      </c>
      <c r="C279" s="12"/>
      <c r="G279" s="12"/>
      <c r="L279" s="272"/>
      <c r="M279" s="152"/>
      <c r="N279" s="152"/>
      <c r="O279" s="16"/>
      <c r="P279" s="18"/>
      <c r="AB279" s="30" t="s">
        <v>277</v>
      </c>
      <c r="AC279" s="12"/>
      <c r="AG279" s="12"/>
      <c r="AL279" s="272"/>
      <c r="AM279" s="152"/>
      <c r="AN279" s="152"/>
      <c r="AO279" s="16"/>
      <c r="AP279" s="18"/>
      <c r="BB279" s="30" t="s">
        <v>277</v>
      </c>
      <c r="BC279" s="12"/>
      <c r="BG279" s="12"/>
      <c r="BL279" s="272"/>
      <c r="BM279" s="152"/>
      <c r="BN279" s="152"/>
      <c r="BO279" s="16"/>
      <c r="BP279" s="18"/>
      <c r="CB279" s="30" t="s">
        <v>277</v>
      </c>
      <c r="CC279" s="12"/>
      <c r="CG279" s="12"/>
      <c r="CL279" s="272"/>
      <c r="CM279" s="152"/>
      <c r="CN279" s="152"/>
      <c r="CO279" s="16"/>
      <c r="CP279" s="18"/>
    </row>
    <row r="280" spans="2:94" x14ac:dyDescent="0.35">
      <c r="B280" s="286"/>
      <c r="C280" s="144"/>
      <c r="D280" s="113"/>
      <c r="E280" s="113"/>
      <c r="F280" s="113"/>
      <c r="G280" s="113"/>
      <c r="H280" s="113"/>
      <c r="I280" s="113"/>
      <c r="J280" s="113"/>
      <c r="K280">
        <f>SUM(D280:J280)</f>
        <v>0</v>
      </c>
      <c r="L280" s="149">
        <v>0</v>
      </c>
      <c r="M280" s="114">
        <v>8.7999999999999995E-2</v>
      </c>
      <c r="N280" s="115">
        <v>0.08</v>
      </c>
      <c r="O280" s="31">
        <f>L280*(1+M280+N280)</f>
        <v>0</v>
      </c>
      <c r="P280" s="18">
        <f>K280*O280</f>
        <v>0</v>
      </c>
      <c r="AB280" s="116">
        <f t="shared" ref="AB280:AB281" si="700">B280</f>
        <v>0</v>
      </c>
      <c r="AC280" s="144"/>
      <c r="AD280" s="113"/>
      <c r="AE280" s="113"/>
      <c r="AF280" s="113"/>
      <c r="AG280" s="113"/>
      <c r="AH280" s="113"/>
      <c r="AI280" s="113"/>
      <c r="AJ280" s="113"/>
      <c r="AK280">
        <f>SUM(AD280:AJ280)</f>
        <v>0</v>
      </c>
      <c r="AL280" s="149">
        <f t="shared" ref="AL280:AL281" si="701">L280</f>
        <v>0</v>
      </c>
      <c r="AM280" s="114">
        <v>8.7999999999999995E-2</v>
      </c>
      <c r="AN280" s="115">
        <v>0.08</v>
      </c>
      <c r="AO280" s="31">
        <f>AL280*(1+AM280+AN280)</f>
        <v>0</v>
      </c>
      <c r="AP280" s="18">
        <f>AK280*AO280</f>
        <v>0</v>
      </c>
      <c r="BB280" s="116">
        <f t="shared" ref="BB280:BB281" si="702">AB280</f>
        <v>0</v>
      </c>
      <c r="BC280" s="144"/>
      <c r="BD280" s="113"/>
      <c r="BE280" s="113"/>
      <c r="BF280" s="113"/>
      <c r="BG280" s="113"/>
      <c r="BH280" s="113"/>
      <c r="BI280" s="113"/>
      <c r="BJ280" s="113"/>
      <c r="BK280">
        <f>SUM(BD280:BJ280)</f>
        <v>0</v>
      </c>
      <c r="BL280" s="149">
        <f t="shared" ref="BL280:BL281" si="703">AL280</f>
        <v>0</v>
      </c>
      <c r="BM280" s="114">
        <v>8.7999999999999995E-2</v>
      </c>
      <c r="BN280" s="115">
        <v>0.08</v>
      </c>
      <c r="BO280" s="31">
        <f>BL280*(1+BM280+BN280)</f>
        <v>0</v>
      </c>
      <c r="BP280" s="18">
        <f>BK280*BO280</f>
        <v>0</v>
      </c>
      <c r="CB280" s="116">
        <f t="shared" ref="CB280:CB281" si="704">BB280</f>
        <v>0</v>
      </c>
      <c r="CC280" s="144"/>
      <c r="CD280" s="113"/>
      <c r="CE280" s="113"/>
      <c r="CF280" s="113"/>
      <c r="CG280" s="113"/>
      <c r="CH280" s="113"/>
      <c r="CI280" s="113"/>
      <c r="CJ280" s="113"/>
      <c r="CK280">
        <f>SUM(CD280:CJ280)</f>
        <v>0</v>
      </c>
      <c r="CL280" s="149">
        <f t="shared" ref="CL280:CL281" si="705">BL280</f>
        <v>0</v>
      </c>
      <c r="CM280" s="114">
        <v>8.7999999999999995E-2</v>
      </c>
      <c r="CN280" s="115">
        <v>0.08</v>
      </c>
      <c r="CO280" s="31">
        <f>CL280*(1+CM280+CN280)</f>
        <v>0</v>
      </c>
      <c r="CP280" s="18">
        <f>CK280*CO280</f>
        <v>0</v>
      </c>
    </row>
    <row r="281" spans="2:94" x14ac:dyDescent="0.35">
      <c r="B281" s="116" t="str">
        <f>B270</f>
        <v>Waiting staff</v>
      </c>
      <c r="C281" s="144"/>
      <c r="D281" s="113"/>
      <c r="E281" s="113"/>
      <c r="F281" s="113"/>
      <c r="G281" s="113"/>
      <c r="H281" s="113"/>
      <c r="I281" s="113"/>
      <c r="J281" s="113"/>
      <c r="K281">
        <f>SUM(D281:J281)</f>
        <v>0</v>
      </c>
      <c r="L281" s="149">
        <v>0</v>
      </c>
      <c r="M281" s="114">
        <v>0.1105</v>
      </c>
      <c r="N281" s="115">
        <v>0.08</v>
      </c>
      <c r="O281" s="31">
        <f>L281*(1+M281+N281)</f>
        <v>0</v>
      </c>
      <c r="P281" s="18">
        <f>K281*O281</f>
        <v>0</v>
      </c>
      <c r="AB281" s="116" t="str">
        <f t="shared" si="700"/>
        <v>Waiting staff</v>
      </c>
      <c r="AC281" s="144"/>
      <c r="AD281" s="113"/>
      <c r="AE281" s="113"/>
      <c r="AF281" s="113"/>
      <c r="AG281" s="113"/>
      <c r="AH281" s="113"/>
      <c r="AI281" s="113"/>
      <c r="AJ281" s="113"/>
      <c r="AK281">
        <f>SUM(AD281:AJ281)</f>
        <v>0</v>
      </c>
      <c r="AL281" s="149">
        <f t="shared" si="701"/>
        <v>0</v>
      </c>
      <c r="AM281" s="114">
        <v>0.1105</v>
      </c>
      <c r="AN281" s="115">
        <v>0.08</v>
      </c>
      <c r="AO281" s="31">
        <f>AL281*(1+AM281+AN281)</f>
        <v>0</v>
      </c>
      <c r="AP281" s="18">
        <f>AK281*AO281</f>
        <v>0</v>
      </c>
      <c r="BB281" s="116" t="str">
        <f t="shared" si="702"/>
        <v>Waiting staff</v>
      </c>
      <c r="BC281" s="144"/>
      <c r="BD281" s="113"/>
      <c r="BE281" s="113"/>
      <c r="BF281" s="113"/>
      <c r="BG281" s="113"/>
      <c r="BH281" s="113"/>
      <c r="BI281" s="113"/>
      <c r="BJ281" s="113"/>
      <c r="BK281">
        <f>SUM(BD281:BJ281)</f>
        <v>0</v>
      </c>
      <c r="BL281" s="149">
        <f t="shared" si="703"/>
        <v>0</v>
      </c>
      <c r="BM281" s="114">
        <v>0.1105</v>
      </c>
      <c r="BN281" s="115">
        <v>0.08</v>
      </c>
      <c r="BO281" s="31">
        <f>BL281*(1+BM281+BN281)</f>
        <v>0</v>
      </c>
      <c r="BP281" s="18">
        <f>BK281*BO281</f>
        <v>0</v>
      </c>
      <c r="CB281" s="116" t="str">
        <f t="shared" si="704"/>
        <v>Waiting staff</v>
      </c>
      <c r="CC281" s="144"/>
      <c r="CD281" s="113"/>
      <c r="CE281" s="113"/>
      <c r="CF281" s="113"/>
      <c r="CG281" s="113"/>
      <c r="CH281" s="113"/>
      <c r="CI281" s="113"/>
      <c r="CJ281" s="113"/>
      <c r="CK281">
        <f>SUM(CD281:CJ281)</f>
        <v>0</v>
      </c>
      <c r="CL281" s="149">
        <f t="shared" si="705"/>
        <v>0</v>
      </c>
      <c r="CM281" s="114">
        <v>0.1105</v>
      </c>
      <c r="CN281" s="115">
        <v>0.08</v>
      </c>
      <c r="CO281" s="31">
        <f>CL281*(1+CM281+CN281)</f>
        <v>0</v>
      </c>
      <c r="CP281" s="18">
        <f>CK281*CO281</f>
        <v>0</v>
      </c>
    </row>
    <row r="282" spans="2:94" x14ac:dyDescent="0.35">
      <c r="B282" s="7" t="s">
        <v>210</v>
      </c>
      <c r="C282" s="12"/>
      <c r="D282" s="288">
        <f>(D280*O280)+(D281*O281)</f>
        <v>0</v>
      </c>
      <c r="E282" s="288">
        <f>(E280*O280)+(E281*O281)</f>
        <v>0</v>
      </c>
      <c r="F282" s="288">
        <f>(F280*O280)+(F281*O281)</f>
        <v>0</v>
      </c>
      <c r="G282" s="288">
        <f>(G280*O280)+(G281*O281)</f>
        <v>0</v>
      </c>
      <c r="H282" s="288">
        <f>(H280*O280)+(H281*O281)</f>
        <v>0</v>
      </c>
      <c r="I282" s="288">
        <f>(I280*O280)+(I281*O281)</f>
        <v>0</v>
      </c>
      <c r="J282" s="288">
        <f>(J280*O280)+(J281*O281)</f>
        <v>0</v>
      </c>
      <c r="L282" s="272"/>
      <c r="M282" s="152"/>
      <c r="N282" s="152"/>
      <c r="O282" s="16"/>
      <c r="P282" s="19">
        <f>SUM(P280:P281)</f>
        <v>0</v>
      </c>
      <c r="AB282" s="7" t="s">
        <v>210</v>
      </c>
      <c r="AC282" s="12"/>
      <c r="AD282" s="288">
        <f>(AD280*AO280)+(AD281*AO281)</f>
        <v>0</v>
      </c>
      <c r="AE282" s="288">
        <f>(AE280*AO280)+(AE281*AO281)</f>
        <v>0</v>
      </c>
      <c r="AF282" s="288">
        <f>(AF280*AO280)+(AF281*AO281)</f>
        <v>0</v>
      </c>
      <c r="AG282" s="288">
        <f>(AG280*AO280)+(AG281*AO281)</f>
        <v>0</v>
      </c>
      <c r="AH282" s="288">
        <f>(AH280*AO280)+(AH281*AO281)</f>
        <v>0</v>
      </c>
      <c r="AI282" s="288">
        <f>(AI280*AO280)+(AI281*AO281)</f>
        <v>0</v>
      </c>
      <c r="AJ282" s="288">
        <f>(AJ280*AO280)+(AJ281*AO281)</f>
        <v>0</v>
      </c>
      <c r="AL282" s="272"/>
      <c r="AM282" s="152"/>
      <c r="AN282" s="152"/>
      <c r="AO282" s="16"/>
      <c r="AP282" s="19">
        <f>SUM(AP280:AP281)</f>
        <v>0</v>
      </c>
      <c r="BB282" s="7" t="s">
        <v>210</v>
      </c>
      <c r="BC282" s="12"/>
      <c r="BD282" s="288">
        <f>(BD280*BO280)+(BD281*BO281)</f>
        <v>0</v>
      </c>
      <c r="BE282" s="288">
        <f>(BE280*BO280)+(BE281*BO281)</f>
        <v>0</v>
      </c>
      <c r="BF282" s="288">
        <f>(BF280*BO280)+(BF281*BO281)</f>
        <v>0</v>
      </c>
      <c r="BG282" s="288">
        <f>(BG280*BO280)+(BG281*BO281)</f>
        <v>0</v>
      </c>
      <c r="BH282" s="288">
        <f>(BH280*BO280)+(BH281*BO281)</f>
        <v>0</v>
      </c>
      <c r="BI282" s="288">
        <f>(BI280*BO280)+(BI281*BO281)</f>
        <v>0</v>
      </c>
      <c r="BJ282" s="288">
        <f>(BJ280*BO280)+(BJ281*BO281)</f>
        <v>0</v>
      </c>
      <c r="BL282" s="272"/>
      <c r="BM282" s="152"/>
      <c r="BN282" s="152"/>
      <c r="BO282" s="16"/>
      <c r="BP282" s="19">
        <f>SUM(BP280:BP281)</f>
        <v>0</v>
      </c>
      <c r="CB282" s="7" t="s">
        <v>210</v>
      </c>
      <c r="CC282" s="12"/>
      <c r="CD282" s="288">
        <f>(CD280*CO280)+(CD281*CO281)</f>
        <v>0</v>
      </c>
      <c r="CE282" s="288">
        <f>(CE280*CO280)+(CE281*CO281)</f>
        <v>0</v>
      </c>
      <c r="CF282" s="288">
        <f>(CF280*CO280)+(CF281*CO281)</f>
        <v>0</v>
      </c>
      <c r="CG282" s="288">
        <f>(CG280*CO280)+(CG281*CO281)</f>
        <v>0</v>
      </c>
      <c r="CH282" s="288">
        <f>(CH280*CO280)+(CH281*CO281)</f>
        <v>0</v>
      </c>
      <c r="CI282" s="288">
        <f>(CI280*CO280)+(CI281*CO281)</f>
        <v>0</v>
      </c>
      <c r="CJ282" s="288">
        <f>(CJ280*CO280)+(CJ281*CO281)</f>
        <v>0</v>
      </c>
      <c r="CL282" s="272"/>
      <c r="CM282" s="152"/>
      <c r="CN282" s="152"/>
      <c r="CO282" s="16"/>
      <c r="CP282" s="19">
        <f>SUM(CP280:CP281)</f>
        <v>0</v>
      </c>
    </row>
    <row r="283" spans="2:94" x14ac:dyDescent="0.35">
      <c r="B283" s="7"/>
      <c r="C283" s="12"/>
      <c r="G283" s="12"/>
      <c r="K283" s="12"/>
      <c r="L283" s="152"/>
      <c r="M283" s="152"/>
      <c r="N283" s="152"/>
      <c r="O283" s="31"/>
      <c r="P283" s="18"/>
      <c r="AB283" s="7"/>
      <c r="AC283" s="12"/>
      <c r="AG283" s="12"/>
      <c r="AK283" s="12"/>
      <c r="AL283" s="152"/>
      <c r="AM283" s="152"/>
      <c r="AN283" s="152"/>
      <c r="AO283" s="31"/>
      <c r="AP283" s="18"/>
      <c r="BB283" s="7"/>
      <c r="BC283" s="12"/>
      <c r="BG283" s="12"/>
      <c r="BK283" s="12"/>
      <c r="BL283" s="152"/>
      <c r="BM283" s="152"/>
      <c r="BN283" s="152"/>
      <c r="BO283" s="31"/>
      <c r="BP283" s="18"/>
      <c r="CB283" s="7"/>
      <c r="CC283" s="12"/>
      <c r="CG283" s="12"/>
      <c r="CK283" s="12"/>
      <c r="CL283" s="152"/>
      <c r="CM283" s="152"/>
      <c r="CN283" s="152"/>
      <c r="CO283" s="31"/>
      <c r="CP283" s="18"/>
    </row>
    <row r="284" spans="2:94" x14ac:dyDescent="0.35">
      <c r="B284" s="8" t="s">
        <v>6</v>
      </c>
      <c r="C284" s="12"/>
      <c r="P284" s="20">
        <f>P257+P264+P271+P277+P282</f>
        <v>0</v>
      </c>
      <c r="AB284" s="8" t="s">
        <v>6</v>
      </c>
      <c r="AC284" s="12"/>
      <c r="AP284" s="20">
        <f>AP257+AP264+AP271+AP277+AP282</f>
        <v>0</v>
      </c>
      <c r="BB284" s="8" t="s">
        <v>6</v>
      </c>
      <c r="BC284" s="12"/>
      <c r="BP284" s="20">
        <f>BP257+BP264+BP271+BP277+BP282</f>
        <v>0</v>
      </c>
      <c r="CB284" s="8" t="s">
        <v>6</v>
      </c>
      <c r="CC284" s="12"/>
      <c r="CP284" s="20">
        <f>CP257+CP264+CP271+CP277+CP282</f>
        <v>0</v>
      </c>
    </row>
    <row r="285" spans="2:94" x14ac:dyDescent="0.35">
      <c r="B285" s="7"/>
      <c r="C285" s="283"/>
      <c r="D285" s="12"/>
      <c r="E285" s="12"/>
      <c r="F285" s="12"/>
      <c r="G285" s="12"/>
      <c r="H285" s="12"/>
      <c r="I285" s="12"/>
      <c r="J285" s="12"/>
      <c r="K285" s="284"/>
      <c r="L285" s="284"/>
      <c r="M285" s="284"/>
      <c r="N285" s="284"/>
      <c r="O285" s="284"/>
      <c r="P285" s="285"/>
      <c r="AB285" s="7"/>
      <c r="AC285" s="283"/>
      <c r="AD285" s="12"/>
      <c r="AE285" s="12"/>
      <c r="AF285" s="12"/>
      <c r="AG285" s="12"/>
      <c r="AH285" s="12"/>
      <c r="AI285" s="12"/>
      <c r="AJ285" s="12"/>
      <c r="AK285" s="284"/>
      <c r="AL285" s="284"/>
      <c r="AM285" s="284"/>
      <c r="AN285" s="284"/>
      <c r="AO285" s="284"/>
      <c r="AP285" s="285"/>
      <c r="BB285" s="7"/>
      <c r="BC285" s="283"/>
      <c r="BD285" s="12"/>
      <c r="BE285" s="12"/>
      <c r="BF285" s="12"/>
      <c r="BG285" s="12"/>
      <c r="BH285" s="12"/>
      <c r="BI285" s="12"/>
      <c r="BJ285" s="12"/>
      <c r="BK285" s="284"/>
      <c r="BL285" s="284"/>
      <c r="BM285" s="284"/>
      <c r="BN285" s="284"/>
      <c r="BO285" s="284"/>
      <c r="BP285" s="285"/>
      <c r="CB285" s="7"/>
      <c r="CC285" s="283"/>
      <c r="CD285" s="12"/>
      <c r="CE285" s="12"/>
      <c r="CF285" s="12"/>
      <c r="CG285" s="12"/>
      <c r="CH285" s="12"/>
      <c r="CI285" s="12"/>
      <c r="CJ285" s="12"/>
      <c r="CK285" s="284"/>
      <c r="CL285" s="284"/>
      <c r="CM285" s="284"/>
      <c r="CN285" s="284"/>
      <c r="CO285" s="284"/>
      <c r="CP285" s="285"/>
    </row>
    <row r="286" spans="2:94" x14ac:dyDescent="0.35">
      <c r="B286" s="10" t="s">
        <v>62</v>
      </c>
      <c r="D286" s="29" t="s">
        <v>18</v>
      </c>
      <c r="E286" s="29" t="s">
        <v>19</v>
      </c>
      <c r="F286" s="29" t="s">
        <v>32</v>
      </c>
      <c r="G286" s="29" t="s">
        <v>33</v>
      </c>
      <c r="H286" s="29" t="s">
        <v>22</v>
      </c>
      <c r="I286" s="29" t="s">
        <v>23</v>
      </c>
      <c r="J286" s="29" t="s">
        <v>24</v>
      </c>
      <c r="P286" s="18"/>
      <c r="AB286" s="10" t="s">
        <v>62</v>
      </c>
      <c r="AD286" s="29" t="s">
        <v>18</v>
      </c>
      <c r="AE286" s="29" t="s">
        <v>19</v>
      </c>
      <c r="AF286" s="29" t="s">
        <v>32</v>
      </c>
      <c r="AG286" s="29" t="s">
        <v>33</v>
      </c>
      <c r="AH286" s="29" t="s">
        <v>22</v>
      </c>
      <c r="AI286" s="29" t="s">
        <v>23</v>
      </c>
      <c r="AJ286" s="29" t="s">
        <v>24</v>
      </c>
      <c r="AP286" s="18"/>
      <c r="BB286" s="10" t="s">
        <v>62</v>
      </c>
      <c r="BD286" s="29" t="s">
        <v>18</v>
      </c>
      <c r="BE286" s="29" t="s">
        <v>19</v>
      </c>
      <c r="BF286" s="29" t="s">
        <v>32</v>
      </c>
      <c r="BG286" s="29" t="s">
        <v>33</v>
      </c>
      <c r="BH286" s="29" t="s">
        <v>22</v>
      </c>
      <c r="BI286" s="29" t="s">
        <v>23</v>
      </c>
      <c r="BJ286" s="29" t="s">
        <v>24</v>
      </c>
      <c r="BP286" s="18"/>
      <c r="CB286" s="10" t="s">
        <v>62</v>
      </c>
      <c r="CD286" s="29" t="s">
        <v>18</v>
      </c>
      <c r="CE286" s="29" t="s">
        <v>19</v>
      </c>
      <c r="CF286" s="29" t="s">
        <v>32</v>
      </c>
      <c r="CG286" s="29" t="s">
        <v>33</v>
      </c>
      <c r="CH286" s="29" t="s">
        <v>22</v>
      </c>
      <c r="CI286" s="29" t="s">
        <v>23</v>
      </c>
      <c r="CJ286" s="29" t="s">
        <v>24</v>
      </c>
      <c r="CP286" s="18"/>
    </row>
    <row r="287" spans="2:94" x14ac:dyDescent="0.35">
      <c r="B287" s="9" t="s">
        <v>283</v>
      </c>
      <c r="D287" s="24">
        <f>IF(D146&gt;0,(P257/(L146+L157+L166))*D146,0)+IF(D146&gt;0,(P264/(L37+L38))*D37,0)+IF(D146&gt;0,((P271+P277+P282)/(L146+L157+L166))*D146,0)</f>
        <v>0</v>
      </c>
      <c r="E287" s="24">
        <f>IF(E146&gt;0,(P257/(L146+L157+L166))*E146,0)+IF(E146&gt;0,(P264/(L37+L38))*E37,0)+IF(E146&gt;0,((P271+P277+P282)/(L146+L157+L166))*E146,0)</f>
        <v>0</v>
      </c>
      <c r="F287" s="24">
        <f>IF(F146&gt;0,(P257/(L146+L157+L166))*F146,0)+IF(F146&gt;0,(P264/(L37+L38))*F37,0)+IF(F146&gt;0,((P271+P277+P282)/(L146+L157+L166))*F146,0)</f>
        <v>0</v>
      </c>
      <c r="G287" s="24">
        <f>IF(G146&gt;0,(P257/(L146+L157+L166))*G146,0)+IF(G146&gt;0,(P264/(L37+L38))*G37,0)+IF(G146&gt;0,((P271+P277+P282)/(L146+L157+L166))*G146,0)</f>
        <v>0</v>
      </c>
      <c r="H287" s="24">
        <f>IF(H146&gt;0,(P257/(L146+L157+L166))*H146,0)+IF(H146&gt;0,(P264/(L37+L38))*H37,0)+IF(H146&gt;0,((P271+P277+P282)/(L146+L157+L166))*H146,0)</f>
        <v>0</v>
      </c>
      <c r="I287" s="24">
        <f>IF(I146&gt;0,(P257/(L146+L157+L166))*I146,0)+IF(I146&gt;0,(P264/(L37+L38))*I37,0)+IF(I146&gt;0,((P271+P277+P282)/(L146+L157+L166))*I146,0)</f>
        <v>0</v>
      </c>
      <c r="J287" s="24">
        <f>IF(J146&gt;0,(P257/(L146+L157+L166))*J146,0)+IF(J146&gt;0,(P264/(L37+L38))*J37,0)+IF(J146&gt;0,((P271+P277+P282)/(L146+L157+L166))*J146,0)</f>
        <v>0</v>
      </c>
      <c r="K287" s="24">
        <f>SUM(D287:J287)</f>
        <v>0</v>
      </c>
      <c r="P287" s="18"/>
      <c r="AB287" s="9" t="s">
        <v>283</v>
      </c>
      <c r="AD287" s="24">
        <f>IF(AD146&gt;0,(AP257/(AL146+AL157+AL166))*AD146,0)+IF(AD146&gt;0,(AP264/(AL37+AL38))*AD37,0)+IF(AD146&gt;0,((AP271+AP277+AP282)/(AL146+AL157+AL166))*AD146,0)</f>
        <v>0</v>
      </c>
      <c r="AE287" s="24">
        <f>IF(AE146&gt;0,(AP257/(AL146+AL157+AL166))*AE146,0)+IF(AE146&gt;0,(AP264/(AL37+AL38))*AE37,0)+IF(AE146&gt;0,((AP271+AP277+AP282)/(AL146+AL157+AL166))*AE146,0)</f>
        <v>0</v>
      </c>
      <c r="AF287" s="24">
        <f>IF(AF146&gt;0,(AP257/(AL146+AL157+AL166))*AF146,0)+IF(AF146&gt;0,(AP264/(AL37+AL38))*AF37,0)+IF(AF146&gt;0,((AP271+AP277+AP282)/(AL146+AL157+AL166))*AF146,0)</f>
        <v>0</v>
      </c>
      <c r="AG287" s="24">
        <f>IF(AG146&gt;0,(AP257/(AL146+AL157+AL166))*AG146,0)+IF(AG146&gt;0,(AP264/(AL37+AL38))*AG37,0)+IF(AG146&gt;0,((AP271+AP277+AP282)/(AL146+AL157+AL166))*AG146,0)</f>
        <v>0</v>
      </c>
      <c r="AH287" s="24">
        <f>IF(AH146&gt;0,(AP257/(AL146+AL157+AL166))*AH146,0)+IF(AH146&gt;0,(AP264/(AL37+AL38))*AH37,0)+IF(AH146&gt;0,((AP271+AP277+AP282)/(AL146+AL157+AL166))*AH146,0)</f>
        <v>0</v>
      </c>
      <c r="AI287" s="24">
        <f>IF(AI146&gt;0,(AP257/(AL146+AL157+AL166))*AI146,0)+IF(AI146&gt;0,(AP264/(AL37+AL38))*AI37,0)+IF(AI146&gt;0,((AP271+AP277+AP282)/(AL146+AL157+AL166))*AI146,0)</f>
        <v>0</v>
      </c>
      <c r="AJ287" s="24">
        <f>IF(AJ146&gt;0,(AP257/(AL146+AL157+AL166))*AJ146,0)+IF(AJ146&gt;0,(AP264/(AL37+AL38))*AJ37,0)+IF(AJ146&gt;0,((AP271+AP277+AP282)/(AL146+AL157+AL166))*AJ146,0)</f>
        <v>0</v>
      </c>
      <c r="AK287" s="24">
        <f>SUM(AD287:AJ287)</f>
        <v>0</v>
      </c>
      <c r="AP287" s="18"/>
      <c r="BB287" s="9" t="s">
        <v>283</v>
      </c>
      <c r="BD287" s="24">
        <f>IF(BD146&gt;0,(BP257/(BL146+BL157+BL166))*BD146,0)+IF(BD146&gt;0,(BP264/(BL37+BL38))*BD37,0)+IF(BD146&gt;0,((BP271+BP277+BP282)/(BL146+BL157+BL166))*BD146,0)</f>
        <v>0</v>
      </c>
      <c r="BE287" s="24">
        <f>IF(BE146&gt;0,(BP257/(BL146+BL157+BL166))*BE146,0)+IF(BE146&gt;0,(BP264/(BL37+BL38))*BE37,0)+IF(BE146&gt;0,((BP271+BP277+BP282)/(BL146+BL157+BL166))*BE146,0)</f>
        <v>0</v>
      </c>
      <c r="BF287" s="24">
        <f>IF(BF146&gt;0,(BP257/(BL146+BL157+BL166))*BF146,0)+IF(BF146&gt;0,(BP264/(BL37+BL38))*BF37,0)+IF(BF146&gt;0,((BP271+BP277+BP282)/(BL146+BL157+BL166))*BF146,0)</f>
        <v>0</v>
      </c>
      <c r="BG287" s="24">
        <f>IF(BG146&gt;0,(BP257/(BL146+BL157+BL166))*BG146,0)+IF(BG146&gt;0,(BP264/(BL37+BL38))*BG37,0)+IF(BG146&gt;0,((BP271+BP277+BP282)/(BL146+BL157+BL166))*BG146,0)</f>
        <v>0</v>
      </c>
      <c r="BH287" s="24">
        <f>IF(BH146&gt;0,(BP257/(BL146+BL157+BL166))*BH146,0)+IF(BH146&gt;0,(BP264/(BL37+BL38))*BH37,0)+IF(BH146&gt;0,((BP271+BP277+BP282)/(BL146+BL157+BL166))*BH146,0)</f>
        <v>0</v>
      </c>
      <c r="BI287" s="24">
        <f>IF(BI146&gt;0,(BP257/(BL146+BL157+BL166))*BI146,0)+IF(BI146&gt;0,(BP264/(BL37+BL38))*BI37,0)+IF(BI146&gt;0,((BP271+BP277+BP282)/(BL146+BL157+BL166))*BI146,0)</f>
        <v>0</v>
      </c>
      <c r="BJ287" s="24">
        <f>IF(BJ146&gt;0,(BP257/(BL146+BL157+BL166))*BJ146,0)+IF(BJ146&gt;0,(BP264/(BL37+BL38))*BJ37,0)+IF(BJ146&gt;0,((BP271+BP277+BP282)/(BL146+BL157+BL166))*BJ146,0)</f>
        <v>0</v>
      </c>
      <c r="BK287" s="24">
        <f>SUM(BD287:BJ287)</f>
        <v>0</v>
      </c>
      <c r="BP287" s="18"/>
      <c r="CB287" s="9" t="s">
        <v>283</v>
      </c>
      <c r="CD287" s="24">
        <f>IF(CD146&gt;0,(CP257/(CL146+CL157+CL166))*CD146,0)+IF(CD146&gt;0,(CP264/(CL37+CL38))*CD37,0)+IF(CD146&gt;0,((CP271+CP277+CP282)/(CL146+CL157+CL166))*CD146,0)</f>
        <v>0</v>
      </c>
      <c r="CE287" s="24">
        <f>IF(CE146&gt;0,(CP257/(CL146+CL157+CL166))*CE146,0)+IF(CE146&gt;0,(CP264/(CL37+CL38))*CE37,0)+IF(CE146&gt;0,((CP271+CP277+CP282)/(CL146+CL157+CL166))*CE146,0)</f>
        <v>0</v>
      </c>
      <c r="CF287" s="24">
        <f>IF(CF146&gt;0,(CP257/(CL146+CL157+CL166))*CF146,0)+IF(CF146&gt;0,(CP264/(CL37+CL38))*CF37,0)+IF(CF146&gt;0,((CP271+CP277+CP282)/(CL146+CL157+CL166))*CF146,0)</f>
        <v>0</v>
      </c>
      <c r="CG287" s="24">
        <f>IF(CG146&gt;0,(CP257/(CL146+CL157+CL166))*CG146,0)+IF(CG146&gt;0,(CP264/(CL37+CL38))*CG37,0)+IF(CG146&gt;0,((CP271+CP277+CP282)/(CL146+CL157+CL166))*CG146,0)</f>
        <v>0</v>
      </c>
      <c r="CH287" s="24">
        <f>IF(CH146&gt;0,(CP257/(CL146+CL157+CL166))*CH146,0)+IF(CH146&gt;0,(CP264/(CL37+CL38))*CH37,0)+IF(CH146&gt;0,((CP271+CP277+CP282)/(CL146+CL157+CL166))*CH146,0)</f>
        <v>0</v>
      </c>
      <c r="CI287" s="24">
        <f>IF(CI146&gt;0,(CP257/(CL146+CL157+CL166))*CI146,0)+IF(CI146&gt;0,(CP264/(CL37+CL38))*CI37,0)+IF(CI146&gt;0,((CP271+CP277+CP282)/(CL146+CL157+CL166))*CI146,0)</f>
        <v>0</v>
      </c>
      <c r="CJ287" s="24">
        <f>IF(CJ146&gt;0,(CP257/(CL146+CL157+CL166))*CJ146,0)+IF(CJ146&gt;0,(CP264/(CL37+CL38))*CJ37,0)+IF(CJ146&gt;0,((CP271+CP277+CP282)/(CL146+CL157+CL166))*CJ146,0)</f>
        <v>0</v>
      </c>
      <c r="CK287" s="24">
        <f>SUM(CD287:CJ287)</f>
        <v>0</v>
      </c>
      <c r="CP287" s="18"/>
    </row>
    <row r="288" spans="2:94" x14ac:dyDescent="0.35">
      <c r="B288" s="9" t="s">
        <v>280</v>
      </c>
      <c r="D288" s="24">
        <f>IF(D157&gt;0,(P257/(L146+L157+L166))*D157,0)+IF(D157&gt;0,(P264/(L37+L38))*D38,0)+IF(D157&gt;0,((P271+P277+P282)/(L146+L157+L166))*D157,0)</f>
        <v>0</v>
      </c>
      <c r="E288" s="24">
        <f>IF(E157&gt;0,(P257/(L146+L157+L166))*E157,0)+IF(E157&gt;0,(P264/(L37+L38))*E38,0)+IF(E157&gt;0,((P271+P277+P282)/(L146+L157+L166))*E157,0)</f>
        <v>0</v>
      </c>
      <c r="F288" s="24">
        <f>IF(F157&gt;0,(P257/(L146+L157+L166))*F157,0)+IF(F157&gt;0,(P264/(L37+L38))*F38,0)+IF(F157&gt;0,((P271+P277+P282)/(L146+L157+L166))*F157,0)</f>
        <v>0</v>
      </c>
      <c r="G288" s="24">
        <f>IF(G157&gt;0,(P257/(L146+L157+L166))*G157,0)+IF(G157&gt;0,(P264/(L37+L38))*G38,0)+IF(G157&gt;0,((P271+P277+P282)/(L146+L157+L166))*G157,0)</f>
        <v>0</v>
      </c>
      <c r="H288" s="24">
        <f>IF(H157&gt;0,(P257/(L146+L157+L166))*H157,0)+IF(H157&gt;0,(P264/(L37+L38))*H38,0)+IF(H157&gt;0,((P271+P277+P282)/(L146+L157+L166))*H157,0)</f>
        <v>0</v>
      </c>
      <c r="I288" s="24">
        <f>IF(I157&gt;0,(P257/(L146+L157+L166))*I157,0)+IF(I157&gt;0,(P264/(L37+L38))*I38,0)+IF(I157&gt;0,((P271+P277+P282)/(L146+L157+L166))*I157,0)</f>
        <v>0</v>
      </c>
      <c r="J288" s="24">
        <f>IF(J157&gt;0,(P257/(L146+L157+L166))*J157,0)+IF(J157&gt;0,(P264/(L37+L38))*J38,0)+IF(J157&gt;0,((P271+P277+P282)/(L146+L157+L166))*J157,0)</f>
        <v>0</v>
      </c>
      <c r="K288" s="24">
        <f>SUM(D288:J288)</f>
        <v>0</v>
      </c>
      <c r="P288" s="18"/>
      <c r="AB288" s="9" t="s">
        <v>280</v>
      </c>
      <c r="AD288" s="24">
        <f>IF(AD157&gt;0,(AP257/(AL146+AL157+AL166))*AD157,0)+IF(AD157&gt;0,(AP264/(AL37+AL38))*AD38,0)+IF(AD157&gt;0,((AP271+AP277+AP282)/(AL146+AL157+AL166))*AD157,0)</f>
        <v>0</v>
      </c>
      <c r="AE288" s="24">
        <f>IF(AE157&gt;0,(AP257/(AL146+AL157+AL166))*AE157,0)+IF(AE157&gt;0,(AP264/(AL37+AL38))*AE38,0)+IF(AE157&gt;0,((AP271+AP277+AP282)/(AL146+AL157+AL166))*AE157,0)</f>
        <v>0</v>
      </c>
      <c r="AF288" s="24">
        <f>IF(AF157&gt;0,(AP257/(AL146+AL157+AL166))*AF157,0)+IF(AF157&gt;0,(AP264/(AL37+AL38))*AF38,0)+IF(AF157&gt;0,((AP271+AP277+AP282)/(AL146+AL157+AL166))*AF157,0)</f>
        <v>0</v>
      </c>
      <c r="AG288" s="24">
        <f>IF(AG157&gt;0,(AP257/(AL146+AL157+AL166))*AG157,0)+IF(AG157&gt;0,(AP264/(AL37+AL38))*AG38,0)+IF(AG157&gt;0,((AP271+AP277+AP282)/(AL146+AL157+AL166))*AG157,0)</f>
        <v>0</v>
      </c>
      <c r="AH288" s="24">
        <f>IF(AH157&gt;0,(AP257/(AL146+AL157+AL166))*AH157,0)+IF(AH157&gt;0,(AP264/(AL37+AL38))*AH38,0)+IF(AH157&gt;0,((AP271+AP277+AP282)/(AL146+AL157+AL166))*AH157,0)</f>
        <v>0</v>
      </c>
      <c r="AI288" s="24">
        <f>IF(AI157&gt;0,(AP257/(AL146+AL157+AL166))*AI157,0)+IF(AI157&gt;0,(AP264/(AL37+AL38))*AI38,0)+IF(AI157&gt;0,((AP271+AP277+AP282)/(AL146+AL157+AL166))*AI157,0)</f>
        <v>0</v>
      </c>
      <c r="AJ288" s="24">
        <f>IF(AJ157&gt;0,(AP257/(AL146+AL157+AL166))*AJ157,0)+IF(AJ157&gt;0,(AP264/(AL37+AL38))*AJ38,0)+IF(AJ157&gt;0,((AP271+AP277+AP282)/(AL146+AL157+AL166))*AJ157,0)</f>
        <v>0</v>
      </c>
      <c r="AK288" s="24">
        <f>SUM(AD288:AJ288)</f>
        <v>0</v>
      </c>
      <c r="AP288" s="18"/>
      <c r="BB288" s="9" t="s">
        <v>280</v>
      </c>
      <c r="BD288" s="24">
        <f>IF(BD157&gt;0,(BP257/(BL146+BL157+BL166))*BD157,0)+IF(BD157&gt;0,(BP264/(BL37+BL38))*BD38,0)+IF(BD157&gt;0,((BP271+BP277+BP282)/(BL146+BL157+BL166))*BD157,0)</f>
        <v>0</v>
      </c>
      <c r="BE288" s="24">
        <f>IF(BE157&gt;0,(BP257/(BL146+BL157+BL166))*BE157,0)+IF(BE157&gt;0,(BP264/(BL37+BL38))*BE38,0)+IF(BE157&gt;0,((BP271+BP277+BP282)/(BL146+BL157+BL166))*BE157,0)</f>
        <v>0</v>
      </c>
      <c r="BF288" s="24">
        <f>IF(BF157&gt;0,(BP257/(BL146+BL157+BL166))*BF157,0)+IF(BF157&gt;0,(BP264/(BL37+BL38))*BF38,0)+IF(BF157&gt;0,((BP271+BP277+BP282)/(BL146+BL157+BL166))*BF157,0)</f>
        <v>0</v>
      </c>
      <c r="BG288" s="24">
        <f>IF(BG157&gt;0,(BP257/(BL146+BL157+BL166))*BG157,0)+IF(BG157&gt;0,(BP264/(BL37+BL38))*BG38,0)+IF(BG157&gt;0,((BP271+BP277+BP282)/(BL146+BL157+BL166))*BG157,0)</f>
        <v>0</v>
      </c>
      <c r="BH288" s="24">
        <f>IF(BH157&gt;0,(BP257/(BL146+BL157+BL166))*BH157,0)+IF(BH157&gt;0,(BP264/(BL37+BL38))*BH38,0)+IF(BH157&gt;0,((BP271+BP277+BP282)/(BL146+BL157+BL166))*BH157,0)</f>
        <v>0</v>
      </c>
      <c r="BI288" s="24">
        <f>IF(BI157&gt;0,(BP257/(BL146+BL157+BL166))*BI157,0)+IF(BI157&gt;0,(BP264/(BL37+BL38))*BI38,0)+IF(BI157&gt;0,((BP271+BP277+BP282)/(BL146+BL157+BL166))*BI157,0)</f>
        <v>0</v>
      </c>
      <c r="BJ288" s="24">
        <f>IF(BJ157&gt;0,(BP257/(BL146+BL157+BL166))*BJ157,0)+IF(BJ157&gt;0,(BP264/(BL37+BL38))*BJ38,0)+IF(BJ157&gt;0,((BP271+BP277+BP282)/(BL146+BL157+BL166))*BJ157,0)</f>
        <v>0</v>
      </c>
      <c r="BK288" s="24">
        <f>SUM(BD288:BJ288)</f>
        <v>0</v>
      </c>
      <c r="BP288" s="18"/>
      <c r="CB288" s="9" t="s">
        <v>280</v>
      </c>
      <c r="CD288" s="24">
        <f>IF(CD157&gt;0,(CP257/(CL146+CL157+CL166))*CD157,0)+IF(CD157&gt;0,(CP264/(CL37+CL38))*CD38,0)+IF(CD157&gt;0,((CP271+CP277+CP282)/(CL146+CL157+CL166))*CD157,0)</f>
        <v>0</v>
      </c>
      <c r="CE288" s="24">
        <f>IF(CE157&gt;0,(CP257/(CL146+CL157+CL166))*CE157,0)+IF(CE157&gt;0,(CP264/(CL37+CL38))*CE38,0)+IF(CE157&gt;0,((CP271+CP277+CP282)/(CL146+CL157+CL166))*CE157,0)</f>
        <v>0</v>
      </c>
      <c r="CF288" s="24">
        <f>IF(CF157&gt;0,(CP257/(CL146+CL157+CL166))*CF157,0)+IF(CF157&gt;0,(CP264/(CL37+CL38))*CF38,0)+IF(CF157&gt;0,((CP271+CP277+CP282)/(CL146+CL157+CL166))*CF157,0)</f>
        <v>0</v>
      </c>
      <c r="CG288" s="24">
        <f>IF(CG157&gt;0,(CP257/(CL146+CL157+CL166))*CG157,0)+IF(CG157&gt;0,(CP264/(CL37+CL38))*CG38,0)+IF(CG157&gt;0,((CP271+CP277+CP282)/(CL146+CL157+CL166))*CG157,0)</f>
        <v>0</v>
      </c>
      <c r="CH288" s="24">
        <f>IF(CH157&gt;0,(CP257/(CL146+CL157+CL166))*CH157,0)+IF(CH157&gt;0,(CP264/(CL37+CL38))*CH38,0)+IF(CH157&gt;0,((CP271+CP277+CP282)/(CL146+CL157+CL166))*CH157,0)</f>
        <v>0</v>
      </c>
      <c r="CI288" s="24">
        <f>IF(CI157&gt;0,(CP257/(CL146+CL157+CL166))*CI157,0)+IF(CI157&gt;0,(CP264/(CL37+CL38))*CI38,0)+IF(CI157&gt;0,((CP271+CP277+CP282)/(CL146+CL157+CL166))*CI157,0)</f>
        <v>0</v>
      </c>
      <c r="CJ288" s="24">
        <f>IF(CJ157&gt;0,(CP257/(CL146+CL157+CL166))*CJ157,0)+IF(CJ157&gt;0,(CP264/(CL37+CL38))*CJ38,0)+IF(CJ157&gt;0,((CP271+CP277+CP282)/(CL146+CL157+CL166))*CJ157,0)</f>
        <v>0</v>
      </c>
      <c r="CK288" s="24">
        <f>SUM(CD288:CJ288)</f>
        <v>0</v>
      </c>
      <c r="CP288" s="18"/>
    </row>
    <row r="289" spans="2:94" x14ac:dyDescent="0.35">
      <c r="B289" s="9" t="s">
        <v>281</v>
      </c>
      <c r="D289" s="24">
        <f>IF(D166&gt;0,(P257/(L146+L157+L166))*D166,0)+IF(D166&gt;0,((P271+P277+P282)/(L146+L157+L166))*D166,0)</f>
        <v>0</v>
      </c>
      <c r="E289" s="24">
        <f>IF(E166&gt;0,(P257/(L146+L157+L166))*E166,0)+IF(E166&gt;0,((P271+P277+P282)/(L146+L157+L166))*E166,0)</f>
        <v>0</v>
      </c>
      <c r="F289" s="24">
        <f>IF(F166&gt;0,(P257/(L146+L157+L166))*F166,0)+IF(F166&gt;0,((P271+P277+P282)/(L146+L157+L166))*F166,0)</f>
        <v>0</v>
      </c>
      <c r="G289" s="24">
        <f>IF(G166&gt;0,(P257/(L146+L157+L166))*G166,0)+IF(G166&gt;0,((P271+P277+P282)/(L146+L157+L166))*G166,0)</f>
        <v>0</v>
      </c>
      <c r="H289" s="24">
        <f>IF(H166&gt;0,(P257/(L146+L157+L166))*H166,0)+IF(H166&gt;0,((P271+P277+P282)/(L146+L157+L166))*H166,0)</f>
        <v>0</v>
      </c>
      <c r="I289" s="24">
        <f>IF(I166&gt;0,(P257/(L146+L157+L166))*I166,0)+IF(I166&gt;0,((P271+P277+P282)/(L146+L157+L166))*I166,0)</f>
        <v>0</v>
      </c>
      <c r="J289" s="24">
        <f>IF(J166&gt;0,(P257/(L146+L157+L166))*J166,0)+IF(J166&gt;0,((P271+P277+P282)/(L146+L157+L166))*J166,0)</f>
        <v>0</v>
      </c>
      <c r="K289" s="24">
        <f>SUM(D289:J289)</f>
        <v>0</v>
      </c>
      <c r="P289" s="18"/>
      <c r="AB289" s="9" t="s">
        <v>281</v>
      </c>
      <c r="AD289" s="24">
        <f>IF(AD166&gt;0,(AP257/(AL146+AL157+AL166))*AD166,0)+IF(AD166&gt;0,((AP271+AP277+AP282)/(AL146+AL157+AL166))*AD166,0)</f>
        <v>0</v>
      </c>
      <c r="AE289" s="24">
        <f>IF(AE166&gt;0,(AP257/(AL146+AL157+AL166))*AE166,0)+IF(AE166&gt;0,((AP271+AP277+AP282)/(AL146+AL157+AL166))*AE166,0)</f>
        <v>0</v>
      </c>
      <c r="AF289" s="24">
        <f>IF(AF166&gt;0,(AP257/(AL146+AL157+AL166))*AF166,0)+IF(AF166&gt;0,((AP271+AP277+AP282)/(AL146+AL157+AL166))*AF166,0)</f>
        <v>0</v>
      </c>
      <c r="AG289" s="24">
        <f>IF(AG166&gt;0,(AP257/(AL146+AL157+AL166))*AG166,0)+IF(AG166&gt;0,((AP271+AP277+AP282)/(AL146+AL157+AL166))*AG166,0)</f>
        <v>0</v>
      </c>
      <c r="AH289" s="24">
        <f>IF(AH166&gt;0,(AP257/(AL146+AL157+AL166))*AH166,0)+IF(AH166&gt;0,((AP271+AP277+AP282)/(AL146+AL157+AL166))*AH166,0)</f>
        <v>0</v>
      </c>
      <c r="AI289" s="24">
        <f>IF(AI166&gt;0,(AP257/(AL146+AL157+AL166))*AI166,0)+IF(AI166&gt;0,((AP271+AP277+AP282)/(AL146+AL157+AL166))*AI166,0)</f>
        <v>0</v>
      </c>
      <c r="AJ289" s="24">
        <f>IF(AJ166&gt;0,(AP257/(AL146+AL157+AL166))*AJ166,0)+IF(AJ166&gt;0,((AP271+AP277+AP282)/(AL146+AL157+AL166))*AJ166,0)</f>
        <v>0</v>
      </c>
      <c r="AK289" s="24">
        <f>SUM(AD289:AJ289)</f>
        <v>0</v>
      </c>
      <c r="AP289" s="18"/>
      <c r="BB289" s="9" t="s">
        <v>281</v>
      </c>
      <c r="BD289" s="24">
        <f>IF(BD166&gt;0,(BP257/(BL146+BL157+BL166))*BD166,0)+IF(BD166&gt;0,((BP271+BP277+BP282)/(BL146+BL157+BL166))*BD166,0)</f>
        <v>0</v>
      </c>
      <c r="BE289" s="24">
        <f>IF(BE166&gt;0,(BP257/(BL146+BL157+BL166))*BE166,0)+IF(BE166&gt;0,((BP271+BP277+BP282)/(BL146+BL157+BL166))*BE166,0)</f>
        <v>0</v>
      </c>
      <c r="BF289" s="24">
        <f>IF(BF166&gt;0,(BP257/(BL146+BL157+BL166))*BF166,0)+IF(BF166&gt;0,((BP271+BP277+BP282)/(BL146+BL157+BL166))*BF166,0)</f>
        <v>0</v>
      </c>
      <c r="BG289" s="24">
        <f>IF(BG166&gt;0,(BP257/(BL146+BL157+BL166))*BG166,0)+IF(BG166&gt;0,((BP271+BP277+BP282)/(BL146+BL157+BL166))*BG166,0)</f>
        <v>0</v>
      </c>
      <c r="BH289" s="24">
        <f>IF(BH166&gt;0,(BP257/(BL146+BL157+BL166))*BH166,0)+IF(BH166&gt;0,((BP271+BP277+BP282)/(BL146+BL157+BL166))*BH166,0)</f>
        <v>0</v>
      </c>
      <c r="BI289" s="24">
        <f>IF(BI166&gt;0,(BP257/(BL146+BL157+BL166))*BI166,0)+IF(BI166&gt;0,((BP271+BP277+BP282)/(BL146+BL157+BL166))*BI166,0)</f>
        <v>0</v>
      </c>
      <c r="BJ289" s="24">
        <f>IF(BJ166&gt;0,(BP257/(BL146+BL157+BL166))*BJ166,0)+IF(BJ166&gt;0,((BP271+BP277+BP282)/(BL146+BL157+BL166))*BJ166,0)</f>
        <v>0</v>
      </c>
      <c r="BK289" s="24">
        <f>SUM(BD289:BJ289)</f>
        <v>0</v>
      </c>
      <c r="BP289" s="18"/>
      <c r="CB289" s="9" t="s">
        <v>281</v>
      </c>
      <c r="CD289" s="24">
        <f>IF(CD166&gt;0,(CP257/(CL146+CL157+CL166))*CD166,0)+IF(CD166&gt;0,((CP271+CP277+CP282)/(CL146+CL157+CL166))*CD166,0)</f>
        <v>0</v>
      </c>
      <c r="CE289" s="24">
        <f>IF(CE166&gt;0,(CP257/(CL146+CL157+CL166))*CE166,0)+IF(CE166&gt;0,((CP271+CP277+CP282)/(CL146+CL157+CL166))*CE166,0)</f>
        <v>0</v>
      </c>
      <c r="CF289" s="24">
        <f>IF(CF166&gt;0,(CP257/(CL146+CL157+CL166))*CF166,0)+IF(CF166&gt;0,((CP271+CP277+CP282)/(CL146+CL157+CL166))*CF166,0)</f>
        <v>0</v>
      </c>
      <c r="CG289" s="24">
        <f>IF(CG166&gt;0,(CP257/(CL146+CL157+CL166))*CG166,0)+IF(CG166&gt;0,((CP271+CP277+CP282)/(CL146+CL157+CL166))*CG166,0)</f>
        <v>0</v>
      </c>
      <c r="CH289" s="24">
        <f>IF(CH166&gt;0,(CP257/(CL146+CL157+CL166))*CH166,0)+IF(CH166&gt;0,((CP271+CP277+CP282)/(CL146+CL157+CL166))*CH166,0)</f>
        <v>0</v>
      </c>
      <c r="CI289" s="24">
        <f>IF(CI166&gt;0,(CP257/(CL146+CL157+CL166))*CI166,0)+IF(CI166&gt;0,((CP271+CP277+CP282)/(CL146+CL157+CL166))*CI166,0)</f>
        <v>0</v>
      </c>
      <c r="CJ289" s="24">
        <f>IF(CJ166&gt;0,(CP257/(CL146+CL157+CL166))*CJ166,0)+IF(CJ166&gt;0,((CP271+CP277+CP282)/(CL146+CL157+CL166))*CJ166,0)</f>
        <v>0</v>
      </c>
      <c r="CK289" s="24">
        <f>SUM(CD289:CJ289)</f>
        <v>0</v>
      </c>
      <c r="CP289" s="18"/>
    </row>
    <row r="290" spans="2:94" x14ac:dyDescent="0.35">
      <c r="B290" s="287" t="s">
        <v>1</v>
      </c>
      <c r="C290" s="50"/>
      <c r="D290" s="90">
        <f t="shared" ref="D290:J290" si="706">SUM(D287:D289)</f>
        <v>0</v>
      </c>
      <c r="E290" s="90">
        <f t="shared" si="706"/>
        <v>0</v>
      </c>
      <c r="F290" s="90">
        <f t="shared" si="706"/>
        <v>0</v>
      </c>
      <c r="G290" s="90">
        <f t="shared" si="706"/>
        <v>0</v>
      </c>
      <c r="H290" s="90">
        <f t="shared" si="706"/>
        <v>0</v>
      </c>
      <c r="I290" s="90">
        <f t="shared" si="706"/>
        <v>0</v>
      </c>
      <c r="J290" s="90">
        <f t="shared" si="706"/>
        <v>0</v>
      </c>
      <c r="K290" s="50"/>
      <c r="L290" s="50"/>
      <c r="M290" s="50"/>
      <c r="N290" s="50"/>
      <c r="O290" s="50"/>
      <c r="P290" s="91">
        <f>SUM(D290:J290)</f>
        <v>0</v>
      </c>
      <c r="AB290" s="287" t="s">
        <v>1</v>
      </c>
      <c r="AC290" s="50"/>
      <c r="AD290" s="90">
        <f t="shared" ref="AD290" si="707">SUM(AD287:AD289)</f>
        <v>0</v>
      </c>
      <c r="AE290" s="90">
        <f t="shared" ref="AE290" si="708">SUM(AE287:AE289)</f>
        <v>0</v>
      </c>
      <c r="AF290" s="90">
        <f t="shared" ref="AF290" si="709">SUM(AF287:AF289)</f>
        <v>0</v>
      </c>
      <c r="AG290" s="90">
        <f t="shared" ref="AG290" si="710">SUM(AG287:AG289)</f>
        <v>0</v>
      </c>
      <c r="AH290" s="90">
        <f t="shared" ref="AH290" si="711">SUM(AH287:AH289)</f>
        <v>0</v>
      </c>
      <c r="AI290" s="90">
        <f t="shared" ref="AI290" si="712">SUM(AI287:AI289)</f>
        <v>0</v>
      </c>
      <c r="AJ290" s="90">
        <f t="shared" ref="AJ290" si="713">SUM(AJ287:AJ289)</f>
        <v>0</v>
      </c>
      <c r="AK290" s="50"/>
      <c r="AL290" s="50"/>
      <c r="AM290" s="50"/>
      <c r="AN290" s="50"/>
      <c r="AO290" s="50"/>
      <c r="AP290" s="91">
        <f>SUM(AD290:AJ290)</f>
        <v>0</v>
      </c>
      <c r="BB290" s="287" t="s">
        <v>1</v>
      </c>
      <c r="BC290" s="50"/>
      <c r="BD290" s="90">
        <f t="shared" ref="BD290" si="714">SUM(BD287:BD289)</f>
        <v>0</v>
      </c>
      <c r="BE290" s="90">
        <f t="shared" ref="BE290" si="715">SUM(BE287:BE289)</f>
        <v>0</v>
      </c>
      <c r="BF290" s="90">
        <f t="shared" ref="BF290" si="716">SUM(BF287:BF289)</f>
        <v>0</v>
      </c>
      <c r="BG290" s="90">
        <f t="shared" ref="BG290" si="717">SUM(BG287:BG289)</f>
        <v>0</v>
      </c>
      <c r="BH290" s="90">
        <f t="shared" ref="BH290" si="718">SUM(BH287:BH289)</f>
        <v>0</v>
      </c>
      <c r="BI290" s="90">
        <f t="shared" ref="BI290" si="719">SUM(BI287:BI289)</f>
        <v>0</v>
      </c>
      <c r="BJ290" s="90">
        <f t="shared" ref="BJ290" si="720">SUM(BJ287:BJ289)</f>
        <v>0</v>
      </c>
      <c r="BK290" s="50"/>
      <c r="BL290" s="50"/>
      <c r="BM290" s="50"/>
      <c r="BN290" s="50"/>
      <c r="BO290" s="50"/>
      <c r="BP290" s="91">
        <f>SUM(BD290:BJ290)</f>
        <v>0</v>
      </c>
      <c r="CB290" s="287" t="s">
        <v>1</v>
      </c>
      <c r="CC290" s="50"/>
      <c r="CD290" s="90">
        <f t="shared" ref="CD290" si="721">SUM(CD287:CD289)</f>
        <v>0</v>
      </c>
      <c r="CE290" s="90">
        <f t="shared" ref="CE290" si="722">SUM(CE287:CE289)</f>
        <v>0</v>
      </c>
      <c r="CF290" s="90">
        <f t="shared" ref="CF290" si="723">SUM(CF287:CF289)</f>
        <v>0</v>
      </c>
      <c r="CG290" s="90">
        <f t="shared" ref="CG290" si="724">SUM(CG287:CG289)</f>
        <v>0</v>
      </c>
      <c r="CH290" s="90">
        <f t="shared" ref="CH290" si="725">SUM(CH287:CH289)</f>
        <v>0</v>
      </c>
      <c r="CI290" s="90">
        <f t="shared" ref="CI290" si="726">SUM(CI287:CI289)</f>
        <v>0</v>
      </c>
      <c r="CJ290" s="90">
        <f t="shared" ref="CJ290" si="727">SUM(CJ287:CJ289)</f>
        <v>0</v>
      </c>
      <c r="CK290" s="50"/>
      <c r="CL290" s="50"/>
      <c r="CM290" s="50"/>
      <c r="CN290" s="50"/>
      <c r="CO290" s="50"/>
      <c r="CP290" s="91">
        <f>SUM(CD290:CJ290)</f>
        <v>0</v>
      </c>
    </row>
    <row r="291" spans="2:94" x14ac:dyDescent="0.35">
      <c r="B291" s="9"/>
      <c r="D291" s="36"/>
      <c r="E291" s="36"/>
      <c r="F291" s="36"/>
      <c r="G291" s="36"/>
      <c r="H291" s="36"/>
      <c r="I291" s="36"/>
      <c r="J291" s="36"/>
      <c r="P291" s="18"/>
      <c r="AB291" s="9"/>
      <c r="AD291" s="36"/>
      <c r="AE291" s="36"/>
      <c r="AF291" s="36"/>
      <c r="AG291" s="36"/>
      <c r="AH291" s="36"/>
      <c r="AI291" s="36"/>
      <c r="AJ291" s="36"/>
      <c r="AP291" s="18"/>
      <c r="BB291" s="9"/>
      <c r="BD291" s="36"/>
      <c r="BE291" s="36"/>
      <c r="BF291" s="36"/>
      <c r="BG291" s="36"/>
      <c r="BH291" s="36"/>
      <c r="BI291" s="36"/>
      <c r="BJ291" s="36"/>
      <c r="BP291" s="18"/>
      <c r="CB291" s="9"/>
      <c r="CD291" s="36"/>
      <c r="CE291" s="36"/>
      <c r="CF291" s="36"/>
      <c r="CG291" s="36"/>
      <c r="CH291" s="36"/>
      <c r="CI291" s="36"/>
      <c r="CJ291" s="36"/>
      <c r="CP291" s="18"/>
    </row>
    <row r="292" spans="2:94" x14ac:dyDescent="0.35">
      <c r="B292" s="94" t="s">
        <v>219</v>
      </c>
      <c r="C292" s="5"/>
      <c r="D292" s="92" t="s">
        <v>18</v>
      </c>
      <c r="E292" s="92" t="s">
        <v>19</v>
      </c>
      <c r="F292" s="92" t="s">
        <v>32</v>
      </c>
      <c r="G292" s="92" t="s">
        <v>33</v>
      </c>
      <c r="H292" s="92" t="s">
        <v>22</v>
      </c>
      <c r="I292" s="92" t="s">
        <v>23</v>
      </c>
      <c r="J292" s="92" t="s">
        <v>24</v>
      </c>
      <c r="P292" s="18"/>
      <c r="AB292" s="94" t="s">
        <v>219</v>
      </c>
      <c r="AC292" s="5"/>
      <c r="AD292" s="92" t="s">
        <v>18</v>
      </c>
      <c r="AE292" s="92" t="s">
        <v>19</v>
      </c>
      <c r="AF292" s="92" t="s">
        <v>32</v>
      </c>
      <c r="AG292" s="92" t="s">
        <v>33</v>
      </c>
      <c r="AH292" s="92" t="s">
        <v>22</v>
      </c>
      <c r="AI292" s="92" t="s">
        <v>23</v>
      </c>
      <c r="AJ292" s="92" t="s">
        <v>24</v>
      </c>
      <c r="AP292" s="18"/>
      <c r="BB292" s="94" t="s">
        <v>219</v>
      </c>
      <c r="BC292" s="5"/>
      <c r="BD292" s="92" t="s">
        <v>18</v>
      </c>
      <c r="BE292" s="92" t="s">
        <v>19</v>
      </c>
      <c r="BF292" s="92" t="s">
        <v>32</v>
      </c>
      <c r="BG292" s="92" t="s">
        <v>33</v>
      </c>
      <c r="BH292" s="92" t="s">
        <v>22</v>
      </c>
      <c r="BI292" s="92" t="s">
        <v>23</v>
      </c>
      <c r="BJ292" s="92" t="s">
        <v>24</v>
      </c>
      <c r="BP292" s="18"/>
      <c r="CB292" s="94" t="s">
        <v>219</v>
      </c>
      <c r="CC292" s="5"/>
      <c r="CD292" s="92" t="s">
        <v>18</v>
      </c>
      <c r="CE292" s="92" t="s">
        <v>19</v>
      </c>
      <c r="CF292" s="92" t="s">
        <v>32</v>
      </c>
      <c r="CG292" s="92" t="s">
        <v>33</v>
      </c>
      <c r="CH292" s="92" t="s">
        <v>22</v>
      </c>
      <c r="CI292" s="92" t="s">
        <v>23</v>
      </c>
      <c r="CJ292" s="92" t="s">
        <v>24</v>
      </c>
      <c r="CP292" s="18"/>
    </row>
    <row r="293" spans="2:94" ht="60" customHeight="1" x14ac:dyDescent="0.35">
      <c r="B293" s="10" t="s">
        <v>13</v>
      </c>
      <c r="C293" s="28"/>
      <c r="D293" s="349" t="s">
        <v>59</v>
      </c>
      <c r="E293" s="349"/>
      <c r="F293" s="349"/>
      <c r="G293" s="349"/>
      <c r="H293" s="349"/>
      <c r="I293" s="349"/>
      <c r="J293" s="349"/>
      <c r="K293" s="14" t="s">
        <v>31</v>
      </c>
      <c r="L293" s="14" t="s">
        <v>10</v>
      </c>
      <c r="M293" s="14" t="s">
        <v>14</v>
      </c>
      <c r="N293" s="14" t="s">
        <v>16</v>
      </c>
      <c r="O293" s="14" t="s">
        <v>1</v>
      </c>
      <c r="P293" s="15" t="s">
        <v>25</v>
      </c>
      <c r="AB293" s="10" t="s">
        <v>13</v>
      </c>
      <c r="AC293" s="28"/>
      <c r="AD293" s="349" t="s">
        <v>59</v>
      </c>
      <c r="AE293" s="349"/>
      <c r="AF293" s="349"/>
      <c r="AG293" s="349"/>
      <c r="AH293" s="349"/>
      <c r="AI293" s="349"/>
      <c r="AJ293" s="349"/>
      <c r="AK293" s="14" t="s">
        <v>31</v>
      </c>
      <c r="AL293" s="14" t="s">
        <v>10</v>
      </c>
      <c r="AM293" s="14" t="s">
        <v>14</v>
      </c>
      <c r="AN293" s="14" t="s">
        <v>16</v>
      </c>
      <c r="AO293" s="14" t="s">
        <v>1</v>
      </c>
      <c r="AP293" s="15" t="s">
        <v>25</v>
      </c>
      <c r="BB293" s="10" t="s">
        <v>13</v>
      </c>
      <c r="BC293" s="28"/>
      <c r="BD293" s="349" t="s">
        <v>59</v>
      </c>
      <c r="BE293" s="349"/>
      <c r="BF293" s="349"/>
      <c r="BG293" s="349"/>
      <c r="BH293" s="349"/>
      <c r="BI293" s="349"/>
      <c r="BJ293" s="349"/>
      <c r="BK293" s="14" t="s">
        <v>31</v>
      </c>
      <c r="BL293" s="14" t="s">
        <v>10</v>
      </c>
      <c r="BM293" s="14" t="s">
        <v>14</v>
      </c>
      <c r="BN293" s="14" t="s">
        <v>16</v>
      </c>
      <c r="BO293" s="14" t="s">
        <v>1</v>
      </c>
      <c r="BP293" s="15" t="s">
        <v>25</v>
      </c>
      <c r="CB293" s="10" t="s">
        <v>13</v>
      </c>
      <c r="CC293" s="28"/>
      <c r="CD293" s="349" t="s">
        <v>59</v>
      </c>
      <c r="CE293" s="349"/>
      <c r="CF293" s="349"/>
      <c r="CG293" s="349"/>
      <c r="CH293" s="349"/>
      <c r="CI293" s="349"/>
      <c r="CJ293" s="349"/>
      <c r="CK293" s="14" t="s">
        <v>31</v>
      </c>
      <c r="CL293" s="14" t="s">
        <v>10</v>
      </c>
      <c r="CM293" s="14" t="s">
        <v>14</v>
      </c>
      <c r="CN293" s="14" t="s">
        <v>16</v>
      </c>
      <c r="CO293" s="14" t="s">
        <v>1</v>
      </c>
      <c r="CP293" s="15" t="s">
        <v>25</v>
      </c>
    </row>
    <row r="294" spans="2:94" x14ac:dyDescent="0.35">
      <c r="B294" s="30" t="s">
        <v>272</v>
      </c>
      <c r="C294" s="12"/>
      <c r="G294" s="12"/>
      <c r="L294" s="12"/>
      <c r="M294" s="16"/>
      <c r="N294" s="16"/>
      <c r="O294" s="16"/>
      <c r="P294" s="18"/>
      <c r="AB294" s="30" t="s">
        <v>272</v>
      </c>
      <c r="AC294" s="12"/>
      <c r="AG294" s="12"/>
      <c r="AL294" s="12"/>
      <c r="AM294" s="16"/>
      <c r="AN294" s="16"/>
      <c r="AO294" s="16"/>
      <c r="AP294" s="18"/>
      <c r="BB294" s="30" t="s">
        <v>272</v>
      </c>
      <c r="BC294" s="12"/>
      <c r="BG294" s="12"/>
      <c r="BL294" s="12"/>
      <c r="BM294" s="16"/>
      <c r="BN294" s="16"/>
      <c r="BO294" s="16"/>
      <c r="BP294" s="18"/>
      <c r="CB294" s="30" t="s">
        <v>272</v>
      </c>
      <c r="CC294" s="12"/>
      <c r="CG294" s="12"/>
      <c r="CL294" s="12"/>
      <c r="CM294" s="16"/>
      <c r="CN294" s="16"/>
      <c r="CO294" s="16"/>
      <c r="CP294" s="18"/>
    </row>
    <row r="295" spans="2:94" x14ac:dyDescent="0.35">
      <c r="B295" s="116" t="s">
        <v>276</v>
      </c>
      <c r="C295" s="144"/>
      <c r="D295" s="113"/>
      <c r="E295" s="113"/>
      <c r="F295" s="113"/>
      <c r="G295" s="113"/>
      <c r="H295" s="113"/>
      <c r="I295" s="113"/>
      <c r="J295" s="113"/>
      <c r="K295">
        <f>SUM(D295:J295)</f>
        <v>0</v>
      </c>
      <c r="L295" s="149">
        <v>0</v>
      </c>
      <c r="M295" s="114">
        <v>0.1105</v>
      </c>
      <c r="N295" s="115">
        <v>0.08</v>
      </c>
      <c r="O295" s="31">
        <f>L295*(1+M295+N295)</f>
        <v>0</v>
      </c>
      <c r="P295" s="18">
        <f>K295*O295</f>
        <v>0</v>
      </c>
      <c r="AB295" s="116" t="str">
        <f t="shared" ref="AB295:AB298" si="728">B295</f>
        <v>Manager</v>
      </c>
      <c r="AC295" s="144"/>
      <c r="AD295" s="113"/>
      <c r="AE295" s="113"/>
      <c r="AF295" s="113"/>
      <c r="AG295" s="113"/>
      <c r="AH295" s="113"/>
      <c r="AI295" s="113"/>
      <c r="AJ295" s="113"/>
      <c r="AK295">
        <f>SUM(AD295:AJ295)</f>
        <v>0</v>
      </c>
      <c r="AL295" s="149">
        <f t="shared" ref="AL295:AL298" si="729">L295</f>
        <v>0</v>
      </c>
      <c r="AM295" s="114">
        <v>0.1105</v>
      </c>
      <c r="AN295" s="115">
        <v>0.08</v>
      </c>
      <c r="AO295" s="31">
        <f>AL295*(1+AM295+AN295)</f>
        <v>0</v>
      </c>
      <c r="AP295" s="18">
        <f>AK295*AO295</f>
        <v>0</v>
      </c>
      <c r="BB295" s="116" t="str">
        <f t="shared" ref="BB295:BB298" si="730">AB295</f>
        <v>Manager</v>
      </c>
      <c r="BC295" s="144"/>
      <c r="BD295" s="113"/>
      <c r="BE295" s="113"/>
      <c r="BF295" s="113"/>
      <c r="BG295" s="113"/>
      <c r="BH295" s="113"/>
      <c r="BI295" s="113"/>
      <c r="BJ295" s="113"/>
      <c r="BK295">
        <f>SUM(BD295:BJ295)</f>
        <v>0</v>
      </c>
      <c r="BL295" s="149">
        <f t="shared" ref="BL295:BL298" si="731">AL295</f>
        <v>0</v>
      </c>
      <c r="BM295" s="114">
        <v>0.1105</v>
      </c>
      <c r="BN295" s="115">
        <v>0.08</v>
      </c>
      <c r="BO295" s="31">
        <f>BL295*(1+BM295+BN295)</f>
        <v>0</v>
      </c>
      <c r="BP295" s="18">
        <f>BK295*BO295</f>
        <v>0</v>
      </c>
      <c r="CB295" s="116" t="str">
        <f t="shared" ref="CB295:CB298" si="732">BB295</f>
        <v>Manager</v>
      </c>
      <c r="CC295" s="144"/>
      <c r="CD295" s="113"/>
      <c r="CE295" s="113"/>
      <c r="CF295" s="113"/>
      <c r="CG295" s="113"/>
      <c r="CH295" s="113"/>
      <c r="CI295" s="113"/>
      <c r="CJ295" s="113"/>
      <c r="CK295">
        <f>SUM(CD295:CJ295)</f>
        <v>0</v>
      </c>
      <c r="CL295" s="149">
        <f t="shared" ref="CL295:CL298" si="733">BL295</f>
        <v>0</v>
      </c>
      <c r="CM295" s="114">
        <v>0.1105</v>
      </c>
      <c r="CN295" s="115">
        <v>0.08</v>
      </c>
      <c r="CO295" s="31">
        <f>CL295*(1+CM295+CN295)</f>
        <v>0</v>
      </c>
      <c r="CP295" s="18">
        <f>CK295*CO295</f>
        <v>0</v>
      </c>
    </row>
    <row r="296" spans="2:94" x14ac:dyDescent="0.35">
      <c r="B296" s="116"/>
      <c r="C296" s="144"/>
      <c r="D296" s="113"/>
      <c r="E296" s="113"/>
      <c r="F296" s="113"/>
      <c r="G296" s="113"/>
      <c r="H296" s="113"/>
      <c r="I296" s="113"/>
      <c r="J296" s="113"/>
      <c r="K296">
        <f t="shared" ref="K296:K297" si="734">SUM(D296:J296)</f>
        <v>0</v>
      </c>
      <c r="L296" s="149">
        <v>0</v>
      </c>
      <c r="M296" s="114">
        <v>8.7999999999999995E-2</v>
      </c>
      <c r="N296" s="115">
        <v>0.08</v>
      </c>
      <c r="O296" s="31">
        <f t="shared" ref="O296:O298" si="735">L296*(1+M296+N296)</f>
        <v>0</v>
      </c>
      <c r="P296" s="18">
        <f t="shared" ref="P296:P297" si="736">K296*O296</f>
        <v>0</v>
      </c>
      <c r="AB296" s="116">
        <f t="shared" si="728"/>
        <v>0</v>
      </c>
      <c r="AC296" s="144"/>
      <c r="AD296" s="113"/>
      <c r="AE296" s="113"/>
      <c r="AF296" s="113"/>
      <c r="AG296" s="113"/>
      <c r="AH296" s="113"/>
      <c r="AI296" s="113"/>
      <c r="AJ296" s="113"/>
      <c r="AK296">
        <f t="shared" ref="AK296:AK297" si="737">SUM(AD296:AJ296)</f>
        <v>0</v>
      </c>
      <c r="AL296" s="149">
        <f t="shared" si="729"/>
        <v>0</v>
      </c>
      <c r="AM296" s="114">
        <v>8.7999999999999995E-2</v>
      </c>
      <c r="AN296" s="115">
        <v>0.08</v>
      </c>
      <c r="AO296" s="31">
        <f t="shared" ref="AO296:AO298" si="738">AL296*(1+AM296+AN296)</f>
        <v>0</v>
      </c>
      <c r="AP296" s="18">
        <f t="shared" ref="AP296:AP297" si="739">AK296*AO296</f>
        <v>0</v>
      </c>
      <c r="BB296" s="116">
        <f t="shared" si="730"/>
        <v>0</v>
      </c>
      <c r="BC296" s="144"/>
      <c r="BD296" s="113"/>
      <c r="BE296" s="113"/>
      <c r="BF296" s="113"/>
      <c r="BG296" s="113"/>
      <c r="BH296" s="113"/>
      <c r="BI296" s="113"/>
      <c r="BJ296" s="113"/>
      <c r="BK296">
        <f t="shared" ref="BK296:BK297" si="740">SUM(BD296:BJ296)</f>
        <v>0</v>
      </c>
      <c r="BL296" s="149">
        <f t="shared" si="731"/>
        <v>0</v>
      </c>
      <c r="BM296" s="114">
        <v>8.7999999999999995E-2</v>
      </c>
      <c r="BN296" s="115">
        <v>0.08</v>
      </c>
      <c r="BO296" s="31">
        <f t="shared" ref="BO296:BO298" si="741">BL296*(1+BM296+BN296)</f>
        <v>0</v>
      </c>
      <c r="BP296" s="18">
        <f t="shared" ref="BP296:BP297" si="742">BK296*BO296</f>
        <v>0</v>
      </c>
      <c r="CB296" s="116">
        <f t="shared" si="732"/>
        <v>0</v>
      </c>
      <c r="CC296" s="144"/>
      <c r="CD296" s="113"/>
      <c r="CE296" s="113"/>
      <c r="CF296" s="113"/>
      <c r="CG296" s="113"/>
      <c r="CH296" s="113"/>
      <c r="CI296" s="113"/>
      <c r="CJ296" s="113"/>
      <c r="CK296">
        <f t="shared" ref="CK296:CK297" si="743">SUM(CD296:CJ296)</f>
        <v>0</v>
      </c>
      <c r="CL296" s="149">
        <f t="shared" si="733"/>
        <v>0</v>
      </c>
      <c r="CM296" s="114">
        <v>8.7999999999999995E-2</v>
      </c>
      <c r="CN296" s="115">
        <v>0.08</v>
      </c>
      <c r="CO296" s="31">
        <f t="shared" ref="CO296:CO298" si="744">CL296*(1+CM296+CN296)</f>
        <v>0</v>
      </c>
      <c r="CP296" s="18">
        <f t="shared" ref="CP296:CP297" si="745">CK296*CO296</f>
        <v>0</v>
      </c>
    </row>
    <row r="297" spans="2:94" x14ac:dyDescent="0.35">
      <c r="B297" s="116" t="s">
        <v>29</v>
      </c>
      <c r="C297" s="144"/>
      <c r="D297" s="113"/>
      <c r="E297" s="113"/>
      <c r="F297" s="113"/>
      <c r="G297" s="113"/>
      <c r="H297" s="113"/>
      <c r="I297" s="113"/>
      <c r="J297" s="113"/>
      <c r="K297">
        <f t="shared" si="734"/>
        <v>0</v>
      </c>
      <c r="L297" s="149">
        <v>0</v>
      </c>
      <c r="M297" s="114">
        <v>8.7999999999999995E-2</v>
      </c>
      <c r="N297" s="115">
        <v>0.08</v>
      </c>
      <c r="O297" s="31">
        <f t="shared" si="735"/>
        <v>0</v>
      </c>
      <c r="P297" s="18">
        <f t="shared" si="736"/>
        <v>0</v>
      </c>
      <c r="AB297" s="116" t="str">
        <f t="shared" si="728"/>
        <v>Waiting Staff</v>
      </c>
      <c r="AC297" s="144"/>
      <c r="AD297" s="113"/>
      <c r="AE297" s="113"/>
      <c r="AF297" s="113"/>
      <c r="AG297" s="113"/>
      <c r="AH297" s="113"/>
      <c r="AI297" s="113"/>
      <c r="AJ297" s="113"/>
      <c r="AK297">
        <f t="shared" si="737"/>
        <v>0</v>
      </c>
      <c r="AL297" s="149">
        <f t="shared" si="729"/>
        <v>0</v>
      </c>
      <c r="AM297" s="114">
        <v>8.7999999999999995E-2</v>
      </c>
      <c r="AN297" s="115">
        <v>0.08</v>
      </c>
      <c r="AO297" s="31">
        <f t="shared" si="738"/>
        <v>0</v>
      </c>
      <c r="AP297" s="18">
        <f t="shared" si="739"/>
        <v>0</v>
      </c>
      <c r="BB297" s="116" t="str">
        <f t="shared" si="730"/>
        <v>Waiting Staff</v>
      </c>
      <c r="BC297" s="144"/>
      <c r="BD297" s="113"/>
      <c r="BE297" s="113"/>
      <c r="BF297" s="113"/>
      <c r="BG297" s="113"/>
      <c r="BH297" s="113"/>
      <c r="BI297" s="113"/>
      <c r="BJ297" s="113"/>
      <c r="BK297">
        <f t="shared" si="740"/>
        <v>0</v>
      </c>
      <c r="BL297" s="149">
        <f t="shared" si="731"/>
        <v>0</v>
      </c>
      <c r="BM297" s="114">
        <v>8.7999999999999995E-2</v>
      </c>
      <c r="BN297" s="115">
        <v>0.08</v>
      </c>
      <c r="BO297" s="31">
        <f t="shared" si="741"/>
        <v>0</v>
      </c>
      <c r="BP297" s="18">
        <f t="shared" si="742"/>
        <v>0</v>
      </c>
      <c r="CB297" s="116" t="str">
        <f t="shared" si="732"/>
        <v>Waiting Staff</v>
      </c>
      <c r="CC297" s="144"/>
      <c r="CD297" s="113"/>
      <c r="CE297" s="113"/>
      <c r="CF297" s="113"/>
      <c r="CG297" s="113"/>
      <c r="CH297" s="113"/>
      <c r="CI297" s="113"/>
      <c r="CJ297" s="113"/>
      <c r="CK297">
        <f t="shared" si="743"/>
        <v>0</v>
      </c>
      <c r="CL297" s="149">
        <f t="shared" si="733"/>
        <v>0</v>
      </c>
      <c r="CM297" s="114">
        <v>8.7999999999999995E-2</v>
      </c>
      <c r="CN297" s="115">
        <v>0.08</v>
      </c>
      <c r="CO297" s="31">
        <f t="shared" si="744"/>
        <v>0</v>
      </c>
      <c r="CP297" s="18">
        <f t="shared" si="745"/>
        <v>0</v>
      </c>
    </row>
    <row r="298" spans="2:94" x14ac:dyDescent="0.35">
      <c r="B298" s="116"/>
      <c r="C298" s="144"/>
      <c r="D298" s="113"/>
      <c r="E298" s="113"/>
      <c r="F298" s="113"/>
      <c r="G298" s="113"/>
      <c r="H298" s="113"/>
      <c r="I298" s="113"/>
      <c r="J298" s="113"/>
      <c r="K298">
        <f>SUM(D298:J298)</f>
        <v>0</v>
      </c>
      <c r="L298" s="149">
        <v>0</v>
      </c>
      <c r="M298" s="114">
        <v>0.1105</v>
      </c>
      <c r="N298" s="115">
        <v>0.08</v>
      </c>
      <c r="O298" s="31">
        <f t="shared" si="735"/>
        <v>0</v>
      </c>
      <c r="P298" s="18">
        <f>K298*O298</f>
        <v>0</v>
      </c>
      <c r="AB298" s="116">
        <f t="shared" si="728"/>
        <v>0</v>
      </c>
      <c r="AC298" s="144"/>
      <c r="AD298" s="113"/>
      <c r="AE298" s="113"/>
      <c r="AF298" s="113"/>
      <c r="AG298" s="113"/>
      <c r="AH298" s="113"/>
      <c r="AI298" s="113"/>
      <c r="AJ298" s="113"/>
      <c r="AK298">
        <f>SUM(AD298:AJ298)</f>
        <v>0</v>
      </c>
      <c r="AL298" s="149">
        <f t="shared" si="729"/>
        <v>0</v>
      </c>
      <c r="AM298" s="114">
        <v>0.1105</v>
      </c>
      <c r="AN298" s="115">
        <v>0.08</v>
      </c>
      <c r="AO298" s="31">
        <f t="shared" si="738"/>
        <v>0</v>
      </c>
      <c r="AP298" s="18">
        <f>AK298*AO298</f>
        <v>0</v>
      </c>
      <c r="BB298" s="116">
        <f t="shared" si="730"/>
        <v>0</v>
      </c>
      <c r="BC298" s="144"/>
      <c r="BD298" s="113"/>
      <c r="BE298" s="113"/>
      <c r="BF298" s="113"/>
      <c r="BG298" s="113"/>
      <c r="BH298" s="113"/>
      <c r="BI298" s="113"/>
      <c r="BJ298" s="113"/>
      <c r="BK298">
        <f>SUM(BD298:BJ298)</f>
        <v>0</v>
      </c>
      <c r="BL298" s="149">
        <f t="shared" si="731"/>
        <v>0</v>
      </c>
      <c r="BM298" s="114">
        <v>0.1105</v>
      </c>
      <c r="BN298" s="115">
        <v>0.08</v>
      </c>
      <c r="BO298" s="31">
        <f t="shared" si="741"/>
        <v>0</v>
      </c>
      <c r="BP298" s="18">
        <f>BK298*BO298</f>
        <v>0</v>
      </c>
      <c r="CB298" s="116">
        <f t="shared" si="732"/>
        <v>0</v>
      </c>
      <c r="CC298" s="144"/>
      <c r="CD298" s="113"/>
      <c r="CE298" s="113"/>
      <c r="CF298" s="113"/>
      <c r="CG298" s="113"/>
      <c r="CH298" s="113"/>
      <c r="CI298" s="113"/>
      <c r="CJ298" s="113"/>
      <c r="CK298">
        <f>SUM(CD298:CJ298)</f>
        <v>0</v>
      </c>
      <c r="CL298" s="149">
        <f t="shared" si="733"/>
        <v>0</v>
      </c>
      <c r="CM298" s="114">
        <v>0.1105</v>
      </c>
      <c r="CN298" s="115">
        <v>0.08</v>
      </c>
      <c r="CO298" s="31">
        <f t="shared" si="744"/>
        <v>0</v>
      </c>
      <c r="CP298" s="18">
        <f>CK298*CO298</f>
        <v>0</v>
      </c>
    </row>
    <row r="299" spans="2:94" x14ac:dyDescent="0.35">
      <c r="B299" s="271" t="s">
        <v>218</v>
      </c>
      <c r="C299" s="144"/>
      <c r="D299" s="288">
        <f>(D295*O295)+(D296*O296)+(D297*O297)+(D298*O298)</f>
        <v>0</v>
      </c>
      <c r="E299" s="288">
        <f>(E295*O295)+(E296*O296)+(E297*O297)+(E298*O298)</f>
        <v>0</v>
      </c>
      <c r="F299" s="288">
        <f>(F295*O295)+(F296*O296)+(F297*O297)+(F298*O298)</f>
        <v>0</v>
      </c>
      <c r="G299" s="288">
        <f>(G295*O295)+(G296*O296)+(G297*O297)+(G298*O298)</f>
        <v>0</v>
      </c>
      <c r="H299" s="288">
        <f>(H295*O295)+(H296*O296)+(H297*O297)+(H298*O298)</f>
        <v>0</v>
      </c>
      <c r="I299" s="288">
        <f>(I295*O295)+(I296*O296)+(I297*O297)+(I298*O298)</f>
        <v>0</v>
      </c>
      <c r="J299" s="288">
        <f>(J295*O295)+(J296*O296)+(J297*O297)+(J298*O298)</f>
        <v>0</v>
      </c>
      <c r="L299" s="272"/>
      <c r="M299" s="152"/>
      <c r="N299" s="152"/>
      <c r="O299" s="16"/>
      <c r="P299" s="19">
        <f>SUM(P295:P298)</f>
        <v>0</v>
      </c>
      <c r="AB299" s="271" t="s">
        <v>218</v>
      </c>
      <c r="AC299" s="144"/>
      <c r="AD299" s="288">
        <f>(AD295*AO295)+(AD296*AO296)+(AD297*AO297)+(AD298*AO298)</f>
        <v>0</v>
      </c>
      <c r="AE299" s="288">
        <f>(AE295*AO295)+(AE296*AO296)+(AE297*AO297)+(AE298*AO298)</f>
        <v>0</v>
      </c>
      <c r="AF299" s="288">
        <f>(AF295*AO295)+(AF296*AO296)+(AF297*AO297)+(AF298*AO298)</f>
        <v>0</v>
      </c>
      <c r="AG299" s="288">
        <f>(AG295*AO295)+(AG296*AO296)+(AG297*AO297)+(AG298*AO298)</f>
        <v>0</v>
      </c>
      <c r="AH299" s="288">
        <f>(AH295*AO295)+(AH296*AO296)+(AH297*AO297)+(AH298*AO298)</f>
        <v>0</v>
      </c>
      <c r="AI299" s="288">
        <f>(AI295*AO295)+(AI296*AO296)+(AI297*AO297)+(AI298*AO298)</f>
        <v>0</v>
      </c>
      <c r="AJ299" s="288">
        <f>(AJ295*AO295)+(AJ296*AO296)+(AJ297*AO297)+(AJ298*AO298)</f>
        <v>0</v>
      </c>
      <c r="AL299" s="272"/>
      <c r="AM299" s="152"/>
      <c r="AN299" s="152"/>
      <c r="AO299" s="16"/>
      <c r="AP299" s="19">
        <f>SUM(AP295:AP298)</f>
        <v>0</v>
      </c>
      <c r="BB299" s="271" t="s">
        <v>218</v>
      </c>
      <c r="BC299" s="144"/>
      <c r="BD299" s="288">
        <f>(BD295*BO295)+(BD296*BO296)+(BD297*BO297)+(BD298*BO298)</f>
        <v>0</v>
      </c>
      <c r="BE299" s="288">
        <f>(BE295*BO295)+(BE296*BO296)+(BE297*BO297)+(BE298*BO298)</f>
        <v>0</v>
      </c>
      <c r="BF299" s="288">
        <f>(BF295*BO295)+(BF296*BO296)+(BF297*BO297)+(BF298*BO298)</f>
        <v>0</v>
      </c>
      <c r="BG299" s="288">
        <f>(BG295*BO295)+(BG296*BO296)+(BG297*BO297)+(BG298*BO298)</f>
        <v>0</v>
      </c>
      <c r="BH299" s="288">
        <f>(BH295*BO295)+(BH296*BO296)+(BH297*BO297)+(BH298*BO298)</f>
        <v>0</v>
      </c>
      <c r="BI299" s="288">
        <f>(BI295*BO295)+(BI296*BO296)+(BI297*BO297)+(BI298*BO298)</f>
        <v>0</v>
      </c>
      <c r="BJ299" s="288">
        <f>(BJ295*BO295)+(BJ296*BO296)+(BJ297*BO297)+(BJ298*BO298)</f>
        <v>0</v>
      </c>
      <c r="BL299" s="272"/>
      <c r="BM299" s="152"/>
      <c r="BN299" s="152"/>
      <c r="BO299" s="16"/>
      <c r="BP299" s="19">
        <f>SUM(BP295:BP298)</f>
        <v>0</v>
      </c>
      <c r="CB299" s="271" t="s">
        <v>218</v>
      </c>
      <c r="CC299" s="144"/>
      <c r="CD299" s="288">
        <f>(CD295*CO295)+(CD296*CO296)+(CD297*CO297)+(CD298*CO298)</f>
        <v>0</v>
      </c>
      <c r="CE299" s="288">
        <f>(CE295*CO295)+(CE296*CO296)+(CE297*CO297)+(CE298*CO298)</f>
        <v>0</v>
      </c>
      <c r="CF299" s="288">
        <f>(CF295*CO295)+(CF296*CO296)+(CF297*CO297)+(CF298*CO298)</f>
        <v>0</v>
      </c>
      <c r="CG299" s="288">
        <f>(CG295*CO295)+(CG296*CO296)+(CG297*CO297)+(CG298*CO298)</f>
        <v>0</v>
      </c>
      <c r="CH299" s="288">
        <f>(CH295*CO295)+(CH296*CO296)+(CH297*CO297)+(CH298*CO298)</f>
        <v>0</v>
      </c>
      <c r="CI299" s="288">
        <f>(CI295*CO295)+(CI296*CO296)+(CI297*CO297)+(CI298*CO298)</f>
        <v>0</v>
      </c>
      <c r="CJ299" s="288">
        <f>(CJ295*CO295)+(CJ296*CO296)+(CJ297*CO297)+(CJ298*CO298)</f>
        <v>0</v>
      </c>
      <c r="CL299" s="272"/>
      <c r="CM299" s="152"/>
      <c r="CN299" s="152"/>
      <c r="CO299" s="16"/>
      <c r="CP299" s="19">
        <f>SUM(CP295:CP298)</f>
        <v>0</v>
      </c>
    </row>
    <row r="300" spans="2:94" x14ac:dyDescent="0.35">
      <c r="B300" s="271"/>
      <c r="C300" s="144"/>
      <c r="D300" s="120"/>
      <c r="E300" s="120"/>
      <c r="F300" s="120"/>
      <c r="G300" s="144"/>
      <c r="H300" s="120"/>
      <c r="I300" s="120"/>
      <c r="J300" s="120"/>
      <c r="L300" s="272"/>
      <c r="M300" s="152"/>
      <c r="N300" s="152"/>
      <c r="O300" s="16"/>
      <c r="P300" s="18"/>
      <c r="AB300" s="271"/>
      <c r="AC300" s="144"/>
      <c r="AD300" s="120"/>
      <c r="AE300" s="120"/>
      <c r="AF300" s="120"/>
      <c r="AG300" s="144"/>
      <c r="AH300" s="120"/>
      <c r="AI300" s="120"/>
      <c r="AJ300" s="120"/>
      <c r="AL300" s="272"/>
      <c r="AM300" s="152"/>
      <c r="AN300" s="152"/>
      <c r="AO300" s="16"/>
      <c r="AP300" s="18"/>
      <c r="BB300" s="271"/>
      <c r="BC300" s="144"/>
      <c r="BD300" s="120"/>
      <c r="BE300" s="120"/>
      <c r="BF300" s="120"/>
      <c r="BG300" s="144"/>
      <c r="BH300" s="120"/>
      <c r="BI300" s="120"/>
      <c r="BJ300" s="120"/>
      <c r="BL300" s="272"/>
      <c r="BM300" s="152"/>
      <c r="BN300" s="152"/>
      <c r="BO300" s="16"/>
      <c r="BP300" s="18"/>
      <c r="CB300" s="271"/>
      <c r="CC300" s="144"/>
      <c r="CD300" s="120"/>
      <c r="CE300" s="120"/>
      <c r="CF300" s="120"/>
      <c r="CG300" s="144"/>
      <c r="CH300" s="120"/>
      <c r="CI300" s="120"/>
      <c r="CJ300" s="120"/>
      <c r="CL300" s="272"/>
      <c r="CM300" s="152"/>
      <c r="CN300" s="152"/>
      <c r="CO300" s="16"/>
      <c r="CP300" s="18"/>
    </row>
    <row r="301" spans="2:94" x14ac:dyDescent="0.35">
      <c r="B301" s="30" t="s">
        <v>274</v>
      </c>
      <c r="C301" s="144"/>
      <c r="D301" s="120"/>
      <c r="E301" s="120"/>
      <c r="F301" s="120"/>
      <c r="G301" s="144"/>
      <c r="H301" s="120"/>
      <c r="I301" s="120"/>
      <c r="J301" s="120"/>
      <c r="L301" s="272"/>
      <c r="M301" s="152"/>
      <c r="N301" s="152"/>
      <c r="O301" s="16"/>
      <c r="P301" s="18"/>
      <c r="AB301" s="30" t="s">
        <v>274</v>
      </c>
      <c r="AC301" s="144"/>
      <c r="AD301" s="120"/>
      <c r="AE301" s="120"/>
      <c r="AF301" s="120"/>
      <c r="AG301" s="144"/>
      <c r="AH301" s="120"/>
      <c r="AI301" s="120"/>
      <c r="AJ301" s="120"/>
      <c r="AL301" s="272"/>
      <c r="AM301" s="152"/>
      <c r="AN301" s="152"/>
      <c r="AO301" s="16"/>
      <c r="AP301" s="18"/>
      <c r="BB301" s="30" t="s">
        <v>274</v>
      </c>
      <c r="BC301" s="144"/>
      <c r="BD301" s="120"/>
      <c r="BE301" s="120"/>
      <c r="BF301" s="120"/>
      <c r="BG301" s="144"/>
      <c r="BH301" s="120"/>
      <c r="BI301" s="120"/>
      <c r="BJ301" s="120"/>
      <c r="BL301" s="272"/>
      <c r="BM301" s="152"/>
      <c r="BN301" s="152"/>
      <c r="BO301" s="16"/>
      <c r="BP301" s="18"/>
      <c r="CB301" s="30" t="s">
        <v>274</v>
      </c>
      <c r="CC301" s="144"/>
      <c r="CD301" s="120"/>
      <c r="CE301" s="120"/>
      <c r="CF301" s="120"/>
      <c r="CG301" s="144"/>
      <c r="CH301" s="120"/>
      <c r="CI301" s="120"/>
      <c r="CJ301" s="120"/>
      <c r="CL301" s="272"/>
      <c r="CM301" s="152"/>
      <c r="CN301" s="152"/>
      <c r="CO301" s="16"/>
      <c r="CP301" s="18"/>
    </row>
    <row r="302" spans="2:94" x14ac:dyDescent="0.35">
      <c r="B302" s="116" t="s">
        <v>273</v>
      </c>
      <c r="C302" s="144"/>
      <c r="D302" s="113"/>
      <c r="E302" s="113"/>
      <c r="F302" s="113"/>
      <c r="G302" s="113"/>
      <c r="H302" s="113"/>
      <c r="I302" s="113"/>
      <c r="J302" s="113"/>
      <c r="K302">
        <f t="shared" ref="K302:K305" si="746">SUM(D302:J302)</f>
        <v>0</v>
      </c>
      <c r="L302" s="149">
        <v>0</v>
      </c>
      <c r="M302" s="114">
        <v>0.1105</v>
      </c>
      <c r="N302" s="273">
        <v>0.08</v>
      </c>
      <c r="O302" s="31">
        <f t="shared" ref="O302:O305" si="747">L302*(1+M302+N302)</f>
        <v>0</v>
      </c>
      <c r="P302" s="18">
        <f t="shared" ref="P302:P305" si="748">K302*O302</f>
        <v>0</v>
      </c>
      <c r="AB302" s="116" t="str">
        <f t="shared" ref="AB302:AB305" si="749">B302</f>
        <v>Chef brigade</v>
      </c>
      <c r="AC302" s="144"/>
      <c r="AD302" s="113"/>
      <c r="AE302" s="113"/>
      <c r="AF302" s="113"/>
      <c r="AG302" s="113"/>
      <c r="AH302" s="113"/>
      <c r="AI302" s="113"/>
      <c r="AJ302" s="113"/>
      <c r="AK302">
        <f t="shared" ref="AK302:AK305" si="750">SUM(AD302:AJ302)</f>
        <v>0</v>
      </c>
      <c r="AL302" s="149">
        <f t="shared" ref="AL302:AL305" si="751">L302</f>
        <v>0</v>
      </c>
      <c r="AM302" s="114">
        <v>0.1105</v>
      </c>
      <c r="AN302" s="273">
        <v>0.08</v>
      </c>
      <c r="AO302" s="31">
        <f t="shared" ref="AO302:AO305" si="752">AL302*(1+AM302+AN302)</f>
        <v>0</v>
      </c>
      <c r="AP302" s="18">
        <f t="shared" ref="AP302:AP305" si="753">AK302*AO302</f>
        <v>0</v>
      </c>
      <c r="BB302" s="116" t="str">
        <f t="shared" ref="BB302:BB305" si="754">AB302</f>
        <v>Chef brigade</v>
      </c>
      <c r="BC302" s="144"/>
      <c r="BD302" s="113"/>
      <c r="BE302" s="113"/>
      <c r="BF302" s="113"/>
      <c r="BG302" s="113"/>
      <c r="BH302" s="113"/>
      <c r="BI302" s="113"/>
      <c r="BJ302" s="113"/>
      <c r="BK302">
        <f t="shared" ref="BK302:BK305" si="755">SUM(BD302:BJ302)</f>
        <v>0</v>
      </c>
      <c r="BL302" s="149">
        <f t="shared" ref="BL302:BL305" si="756">AL302</f>
        <v>0</v>
      </c>
      <c r="BM302" s="114">
        <v>0.1105</v>
      </c>
      <c r="BN302" s="273">
        <v>0.08</v>
      </c>
      <c r="BO302" s="31">
        <f t="shared" ref="BO302:BO305" si="757">BL302*(1+BM302+BN302)</f>
        <v>0</v>
      </c>
      <c r="BP302" s="18">
        <f t="shared" ref="BP302:BP305" si="758">BK302*BO302</f>
        <v>0</v>
      </c>
      <c r="CB302" s="116" t="str">
        <f t="shared" ref="CB302:CB305" si="759">BB302</f>
        <v>Chef brigade</v>
      </c>
      <c r="CC302" s="144"/>
      <c r="CD302" s="113"/>
      <c r="CE302" s="113"/>
      <c r="CF302" s="113"/>
      <c r="CG302" s="113"/>
      <c r="CH302" s="113"/>
      <c r="CI302" s="113"/>
      <c r="CJ302" s="113"/>
      <c r="CK302">
        <f t="shared" ref="CK302:CK305" si="760">SUM(CD302:CJ302)</f>
        <v>0</v>
      </c>
      <c r="CL302" s="149">
        <f t="shared" ref="CL302:CL305" si="761">BL302</f>
        <v>0</v>
      </c>
      <c r="CM302" s="114">
        <v>0.1105</v>
      </c>
      <c r="CN302" s="273">
        <v>0.08</v>
      </c>
      <c r="CO302" s="31">
        <f t="shared" ref="CO302:CO305" si="762">CL302*(1+CM302+CN302)</f>
        <v>0</v>
      </c>
      <c r="CP302" s="18">
        <f t="shared" ref="CP302:CP305" si="763">CK302*CO302</f>
        <v>0</v>
      </c>
    </row>
    <row r="303" spans="2:94" x14ac:dyDescent="0.35">
      <c r="B303" s="116"/>
      <c r="C303" s="144"/>
      <c r="D303" s="113"/>
      <c r="E303" s="113"/>
      <c r="F303" s="113"/>
      <c r="G303" s="113"/>
      <c r="H303" s="113"/>
      <c r="I303" s="113"/>
      <c r="J303" s="113"/>
      <c r="K303">
        <f t="shared" si="746"/>
        <v>0</v>
      </c>
      <c r="L303" s="149">
        <v>0</v>
      </c>
      <c r="M303" s="114">
        <v>8.7999999999999995E-2</v>
      </c>
      <c r="N303" s="273">
        <v>0.08</v>
      </c>
      <c r="O303" s="31">
        <f t="shared" si="747"/>
        <v>0</v>
      </c>
      <c r="P303" s="18">
        <f t="shared" si="748"/>
        <v>0</v>
      </c>
      <c r="AB303" s="116">
        <f t="shared" si="749"/>
        <v>0</v>
      </c>
      <c r="AC303" s="144"/>
      <c r="AD303" s="113"/>
      <c r="AE303" s="113"/>
      <c r="AF303" s="113"/>
      <c r="AG303" s="113"/>
      <c r="AH303" s="113"/>
      <c r="AI303" s="113"/>
      <c r="AJ303" s="113"/>
      <c r="AK303">
        <f t="shared" si="750"/>
        <v>0</v>
      </c>
      <c r="AL303" s="149">
        <f t="shared" si="751"/>
        <v>0</v>
      </c>
      <c r="AM303" s="114">
        <v>8.7999999999999995E-2</v>
      </c>
      <c r="AN303" s="273">
        <v>0.08</v>
      </c>
      <c r="AO303" s="31">
        <f t="shared" si="752"/>
        <v>0</v>
      </c>
      <c r="AP303" s="18">
        <f t="shared" si="753"/>
        <v>0</v>
      </c>
      <c r="BB303" s="116">
        <f t="shared" si="754"/>
        <v>0</v>
      </c>
      <c r="BC303" s="144"/>
      <c r="BD303" s="113"/>
      <c r="BE303" s="113"/>
      <c r="BF303" s="113"/>
      <c r="BG303" s="113"/>
      <c r="BH303" s="113"/>
      <c r="BI303" s="113"/>
      <c r="BJ303" s="113"/>
      <c r="BK303">
        <f t="shared" si="755"/>
        <v>0</v>
      </c>
      <c r="BL303" s="149">
        <f t="shared" si="756"/>
        <v>0</v>
      </c>
      <c r="BM303" s="114">
        <v>8.7999999999999995E-2</v>
      </c>
      <c r="BN303" s="273">
        <v>0.08</v>
      </c>
      <c r="BO303" s="31">
        <f t="shared" si="757"/>
        <v>0</v>
      </c>
      <c r="BP303" s="18">
        <f t="shared" si="758"/>
        <v>0</v>
      </c>
      <c r="CB303" s="116">
        <f t="shared" si="759"/>
        <v>0</v>
      </c>
      <c r="CC303" s="144"/>
      <c r="CD303" s="113"/>
      <c r="CE303" s="113"/>
      <c r="CF303" s="113"/>
      <c r="CG303" s="113"/>
      <c r="CH303" s="113"/>
      <c r="CI303" s="113"/>
      <c r="CJ303" s="113"/>
      <c r="CK303">
        <f t="shared" si="760"/>
        <v>0</v>
      </c>
      <c r="CL303" s="149">
        <f t="shared" si="761"/>
        <v>0</v>
      </c>
      <c r="CM303" s="114">
        <v>8.7999999999999995E-2</v>
      </c>
      <c r="CN303" s="273">
        <v>0.08</v>
      </c>
      <c r="CO303" s="31">
        <f t="shared" si="762"/>
        <v>0</v>
      </c>
      <c r="CP303" s="18">
        <f t="shared" si="763"/>
        <v>0</v>
      </c>
    </row>
    <row r="304" spans="2:94" x14ac:dyDescent="0.35">
      <c r="B304" s="116"/>
      <c r="C304" s="144"/>
      <c r="D304" s="113"/>
      <c r="E304" s="113"/>
      <c r="F304" s="113"/>
      <c r="G304" s="113"/>
      <c r="H304" s="113"/>
      <c r="I304" s="113"/>
      <c r="J304" s="113"/>
      <c r="K304">
        <f t="shared" si="746"/>
        <v>0</v>
      </c>
      <c r="L304" s="149">
        <v>0</v>
      </c>
      <c r="M304" s="114">
        <v>8.7999999999999995E-2</v>
      </c>
      <c r="N304" s="273">
        <v>0.08</v>
      </c>
      <c r="O304" s="31">
        <f t="shared" si="747"/>
        <v>0</v>
      </c>
      <c r="P304" s="18">
        <f t="shared" si="748"/>
        <v>0</v>
      </c>
      <c r="AB304" s="116">
        <f t="shared" si="749"/>
        <v>0</v>
      </c>
      <c r="AC304" s="144"/>
      <c r="AD304" s="113"/>
      <c r="AE304" s="113"/>
      <c r="AF304" s="113"/>
      <c r="AG304" s="113"/>
      <c r="AH304" s="113"/>
      <c r="AI304" s="113"/>
      <c r="AJ304" s="113"/>
      <c r="AK304">
        <f t="shared" si="750"/>
        <v>0</v>
      </c>
      <c r="AL304" s="149">
        <f t="shared" si="751"/>
        <v>0</v>
      </c>
      <c r="AM304" s="114">
        <v>8.7999999999999995E-2</v>
      </c>
      <c r="AN304" s="273">
        <v>0.08</v>
      </c>
      <c r="AO304" s="31">
        <f t="shared" si="752"/>
        <v>0</v>
      </c>
      <c r="AP304" s="18">
        <f t="shared" si="753"/>
        <v>0</v>
      </c>
      <c r="BB304" s="116">
        <f t="shared" si="754"/>
        <v>0</v>
      </c>
      <c r="BC304" s="144"/>
      <c r="BD304" s="113"/>
      <c r="BE304" s="113"/>
      <c r="BF304" s="113"/>
      <c r="BG304" s="113"/>
      <c r="BH304" s="113"/>
      <c r="BI304" s="113"/>
      <c r="BJ304" s="113"/>
      <c r="BK304">
        <f t="shared" si="755"/>
        <v>0</v>
      </c>
      <c r="BL304" s="149">
        <f t="shared" si="756"/>
        <v>0</v>
      </c>
      <c r="BM304" s="114">
        <v>8.7999999999999995E-2</v>
      </c>
      <c r="BN304" s="273">
        <v>0.08</v>
      </c>
      <c r="BO304" s="31">
        <f t="shared" si="757"/>
        <v>0</v>
      </c>
      <c r="BP304" s="18">
        <f t="shared" si="758"/>
        <v>0</v>
      </c>
      <c r="CB304" s="116">
        <f t="shared" si="759"/>
        <v>0</v>
      </c>
      <c r="CC304" s="144"/>
      <c r="CD304" s="113"/>
      <c r="CE304" s="113"/>
      <c r="CF304" s="113"/>
      <c r="CG304" s="113"/>
      <c r="CH304" s="113"/>
      <c r="CI304" s="113"/>
      <c r="CJ304" s="113"/>
      <c r="CK304">
        <f t="shared" si="760"/>
        <v>0</v>
      </c>
      <c r="CL304" s="149">
        <f t="shared" si="761"/>
        <v>0</v>
      </c>
      <c r="CM304" s="114">
        <v>8.7999999999999995E-2</v>
      </c>
      <c r="CN304" s="273">
        <v>0.08</v>
      </c>
      <c r="CO304" s="31">
        <f t="shared" si="762"/>
        <v>0</v>
      </c>
      <c r="CP304" s="18">
        <f t="shared" si="763"/>
        <v>0</v>
      </c>
    </row>
    <row r="305" spans="2:94" x14ac:dyDescent="0.35">
      <c r="B305" s="116"/>
      <c r="C305" s="144"/>
      <c r="D305" s="113"/>
      <c r="E305" s="113"/>
      <c r="F305" s="113"/>
      <c r="G305" s="113"/>
      <c r="H305" s="113"/>
      <c r="I305" s="113"/>
      <c r="J305" s="113"/>
      <c r="K305">
        <f t="shared" si="746"/>
        <v>0</v>
      </c>
      <c r="L305" s="149">
        <v>0</v>
      </c>
      <c r="M305" s="114">
        <v>0.1105</v>
      </c>
      <c r="N305" s="273">
        <v>0.08</v>
      </c>
      <c r="O305" s="31">
        <f t="shared" si="747"/>
        <v>0</v>
      </c>
      <c r="P305" s="18">
        <f t="shared" si="748"/>
        <v>0</v>
      </c>
      <c r="AB305" s="116">
        <f t="shared" si="749"/>
        <v>0</v>
      </c>
      <c r="AC305" s="144"/>
      <c r="AD305" s="113"/>
      <c r="AE305" s="113"/>
      <c r="AF305" s="113"/>
      <c r="AG305" s="113"/>
      <c r="AH305" s="113"/>
      <c r="AI305" s="113"/>
      <c r="AJ305" s="113"/>
      <c r="AK305">
        <f t="shared" si="750"/>
        <v>0</v>
      </c>
      <c r="AL305" s="149">
        <f t="shared" si="751"/>
        <v>0</v>
      </c>
      <c r="AM305" s="114">
        <v>0.1105</v>
      </c>
      <c r="AN305" s="273">
        <v>0.08</v>
      </c>
      <c r="AO305" s="31">
        <f t="shared" si="752"/>
        <v>0</v>
      </c>
      <c r="AP305" s="18">
        <f t="shared" si="753"/>
        <v>0</v>
      </c>
      <c r="BB305" s="116">
        <f t="shared" si="754"/>
        <v>0</v>
      </c>
      <c r="BC305" s="144"/>
      <c r="BD305" s="113"/>
      <c r="BE305" s="113"/>
      <c r="BF305" s="113"/>
      <c r="BG305" s="113"/>
      <c r="BH305" s="113"/>
      <c r="BI305" s="113"/>
      <c r="BJ305" s="113"/>
      <c r="BK305">
        <f t="shared" si="755"/>
        <v>0</v>
      </c>
      <c r="BL305" s="149">
        <f t="shared" si="756"/>
        <v>0</v>
      </c>
      <c r="BM305" s="114">
        <v>0.1105</v>
      </c>
      <c r="BN305" s="273">
        <v>0.08</v>
      </c>
      <c r="BO305" s="31">
        <f t="shared" si="757"/>
        <v>0</v>
      </c>
      <c r="BP305" s="18">
        <f t="shared" si="758"/>
        <v>0</v>
      </c>
      <c r="CB305" s="116">
        <f t="shared" si="759"/>
        <v>0</v>
      </c>
      <c r="CC305" s="144"/>
      <c r="CD305" s="113"/>
      <c r="CE305" s="113"/>
      <c r="CF305" s="113"/>
      <c r="CG305" s="113"/>
      <c r="CH305" s="113"/>
      <c r="CI305" s="113"/>
      <c r="CJ305" s="113"/>
      <c r="CK305">
        <f t="shared" si="760"/>
        <v>0</v>
      </c>
      <c r="CL305" s="149">
        <f t="shared" si="761"/>
        <v>0</v>
      </c>
      <c r="CM305" s="114">
        <v>0.1105</v>
      </c>
      <c r="CN305" s="273">
        <v>0.08</v>
      </c>
      <c r="CO305" s="31">
        <f t="shared" si="762"/>
        <v>0</v>
      </c>
      <c r="CP305" s="18">
        <f t="shared" si="763"/>
        <v>0</v>
      </c>
    </row>
    <row r="306" spans="2:94" x14ac:dyDescent="0.35">
      <c r="B306" s="271" t="s">
        <v>58</v>
      </c>
      <c r="C306" s="144"/>
      <c r="D306" s="288">
        <f>(D302*O302)+(D303*O303)+(D304*O304)+(D305*O305)</f>
        <v>0</v>
      </c>
      <c r="E306" s="288">
        <f>(E302*O302)+(E303*O303)+(E304*O304)+(E305*O305)</f>
        <v>0</v>
      </c>
      <c r="F306" s="288">
        <f>(F302*O302)+(F303*O303)+(F304*O304)+(F305*O305)</f>
        <v>0</v>
      </c>
      <c r="G306" s="288">
        <f>(G302*O302)+(G303*O303)+(G304*O304)+(G305*O305)</f>
        <v>0</v>
      </c>
      <c r="H306" s="288">
        <f>(H302*O302)+(H303*O303)+(H304*O304)+(H305*O305)</f>
        <v>0</v>
      </c>
      <c r="I306" s="288">
        <f>(I302*O302)+(I303*O303)+(I304*O304)+(I305*O305)</f>
        <v>0</v>
      </c>
      <c r="J306" s="288">
        <f>(J302*O302)+(J303*O303)+(J304*O304)+(J305*O305)</f>
        <v>0</v>
      </c>
      <c r="L306" s="272"/>
      <c r="M306" s="152"/>
      <c r="N306" s="152"/>
      <c r="O306" s="16"/>
      <c r="P306" s="19">
        <f>SUM(P302:P305)</f>
        <v>0</v>
      </c>
      <c r="AB306" s="271" t="s">
        <v>58</v>
      </c>
      <c r="AC306" s="144"/>
      <c r="AD306" s="288">
        <f>(AD302*AO302)+(AD303*AO303)+(AD304*AO304)+(AD305*AO305)</f>
        <v>0</v>
      </c>
      <c r="AE306" s="288">
        <f>(AE302*AO302)+(AE303*AO303)+(AE304*AO304)+(AE305*AO305)</f>
        <v>0</v>
      </c>
      <c r="AF306" s="288">
        <f>(AF302*AO302)+(AF303*AO303)+(AF304*AO304)+(AF305*AO305)</f>
        <v>0</v>
      </c>
      <c r="AG306" s="288">
        <f>(AG302*AO302)+(AG303*AO303)+(AG304*AO304)+(AG305*AO305)</f>
        <v>0</v>
      </c>
      <c r="AH306" s="288">
        <f>(AH302*AO302)+(AH303*AO303)+(AH304*AO304)+(AH305*AO305)</f>
        <v>0</v>
      </c>
      <c r="AI306" s="288">
        <f>(AI302*AO302)+(AI303*AO303)+(AI304*AO304)+(AI305*AO305)</f>
        <v>0</v>
      </c>
      <c r="AJ306" s="288">
        <f>(AJ302*AO302)+(AJ303*AO303)+(AJ304*AO304)+(AJ305*AO305)</f>
        <v>0</v>
      </c>
      <c r="AL306" s="272"/>
      <c r="AM306" s="152"/>
      <c r="AN306" s="152"/>
      <c r="AO306" s="16"/>
      <c r="AP306" s="19">
        <f>SUM(AP302:AP305)</f>
        <v>0</v>
      </c>
      <c r="BB306" s="271" t="s">
        <v>58</v>
      </c>
      <c r="BC306" s="144"/>
      <c r="BD306" s="288">
        <f>(BD302*BO302)+(BD303*BO303)+(BD304*BO304)+(BD305*BO305)</f>
        <v>0</v>
      </c>
      <c r="BE306" s="288">
        <f>(BE302*BO302)+(BE303*BO303)+(BE304*BO304)+(BE305*BO305)</f>
        <v>0</v>
      </c>
      <c r="BF306" s="288">
        <f>(BF302*BO302)+(BF303*BO303)+(BF304*BO304)+(BF305*BO305)</f>
        <v>0</v>
      </c>
      <c r="BG306" s="288">
        <f>(BG302*BO302)+(BG303*BO303)+(BG304*BO304)+(BG305*BO305)</f>
        <v>0</v>
      </c>
      <c r="BH306" s="288">
        <f>(BH302*BO302)+(BH303*BO303)+(BH304*BO304)+(BH305*BO305)</f>
        <v>0</v>
      </c>
      <c r="BI306" s="288">
        <f>(BI302*BO302)+(BI303*BO303)+(BI304*BO304)+(BI305*BO305)</f>
        <v>0</v>
      </c>
      <c r="BJ306" s="288">
        <f>(BJ302*BO302)+(BJ303*BO303)+(BJ304*BO304)+(BJ305*BO305)</f>
        <v>0</v>
      </c>
      <c r="BL306" s="272"/>
      <c r="BM306" s="152"/>
      <c r="BN306" s="152"/>
      <c r="BO306" s="16"/>
      <c r="BP306" s="19">
        <f>SUM(BP302:BP305)</f>
        <v>0</v>
      </c>
      <c r="CB306" s="271" t="s">
        <v>58</v>
      </c>
      <c r="CC306" s="144"/>
      <c r="CD306" s="288">
        <f>(CD302*CO302)+(CD303*CO303)+(CD304*CO304)+(CD305*CO305)</f>
        <v>0</v>
      </c>
      <c r="CE306" s="288">
        <f>(CE302*CO302)+(CE303*CO303)+(CE304*CO304)+(CE305*CO305)</f>
        <v>0</v>
      </c>
      <c r="CF306" s="288">
        <f>(CF302*CO302)+(CF303*CO303)+(CF304*CO304)+(CF305*CO305)</f>
        <v>0</v>
      </c>
      <c r="CG306" s="288">
        <f>(CG302*CO302)+(CG303*CO303)+(CG304*CO304)+(CG305*CO305)</f>
        <v>0</v>
      </c>
      <c r="CH306" s="288">
        <f>(CH302*CO302)+(CH303*CO303)+(CH304*CO304)+(CH305*CO305)</f>
        <v>0</v>
      </c>
      <c r="CI306" s="288">
        <f>(CI302*CO302)+(CI303*CO303)+(CI304*CO304)+(CI305*CO305)</f>
        <v>0</v>
      </c>
      <c r="CJ306" s="288">
        <f>(CJ302*CO302)+(CJ303*CO303)+(CJ304*CO304)+(CJ305*CO305)</f>
        <v>0</v>
      </c>
      <c r="CL306" s="272"/>
      <c r="CM306" s="152"/>
      <c r="CN306" s="152"/>
      <c r="CO306" s="16"/>
      <c r="CP306" s="19">
        <f>SUM(CP302:CP305)</f>
        <v>0</v>
      </c>
    </row>
    <row r="307" spans="2:94" x14ac:dyDescent="0.35">
      <c r="B307" s="271"/>
      <c r="C307" s="144"/>
      <c r="D307" s="120"/>
      <c r="E307" s="120"/>
      <c r="F307" s="120"/>
      <c r="G307" s="144"/>
      <c r="H307" s="120"/>
      <c r="I307" s="120"/>
      <c r="J307" s="120"/>
      <c r="L307" s="272"/>
      <c r="M307" s="152"/>
      <c r="N307" s="152"/>
      <c r="O307" s="16"/>
      <c r="P307" s="18"/>
      <c r="AB307" s="271"/>
      <c r="AC307" s="144"/>
      <c r="AD307" s="120"/>
      <c r="AE307" s="120"/>
      <c r="AF307" s="120"/>
      <c r="AG307" s="144"/>
      <c r="AH307" s="120"/>
      <c r="AI307" s="120"/>
      <c r="AJ307" s="120"/>
      <c r="AL307" s="272"/>
      <c r="AM307" s="152"/>
      <c r="AN307" s="152"/>
      <c r="AO307" s="16"/>
      <c r="AP307" s="18"/>
      <c r="BB307" s="271"/>
      <c r="BC307" s="144"/>
      <c r="BD307" s="120"/>
      <c r="BE307" s="120"/>
      <c r="BF307" s="120"/>
      <c r="BG307" s="144"/>
      <c r="BH307" s="120"/>
      <c r="BI307" s="120"/>
      <c r="BJ307" s="120"/>
      <c r="BL307" s="272"/>
      <c r="BM307" s="152"/>
      <c r="BN307" s="152"/>
      <c r="BO307" s="16"/>
      <c r="BP307" s="18"/>
      <c r="CB307" s="271"/>
      <c r="CC307" s="144"/>
      <c r="CD307" s="120"/>
      <c r="CE307" s="120"/>
      <c r="CF307" s="120"/>
      <c r="CG307" s="144"/>
      <c r="CH307" s="120"/>
      <c r="CI307" s="120"/>
      <c r="CJ307" s="120"/>
      <c r="CL307" s="272"/>
      <c r="CM307" s="152"/>
      <c r="CN307" s="152"/>
      <c r="CO307" s="16"/>
      <c r="CP307" s="18"/>
    </row>
    <row r="308" spans="2:94" x14ac:dyDescent="0.35">
      <c r="B308" s="30" t="s">
        <v>275</v>
      </c>
      <c r="C308" s="12"/>
      <c r="G308" s="12"/>
      <c r="L308" s="272"/>
      <c r="M308" s="152"/>
      <c r="N308" s="152"/>
      <c r="O308" s="16"/>
      <c r="P308" s="18"/>
      <c r="AB308" s="30" t="s">
        <v>275</v>
      </c>
      <c r="AC308" s="12"/>
      <c r="AG308" s="12"/>
      <c r="AL308" s="272"/>
      <c r="AM308" s="152"/>
      <c r="AN308" s="152"/>
      <c r="AO308" s="16"/>
      <c r="AP308" s="18"/>
      <c r="BB308" s="30" t="s">
        <v>275</v>
      </c>
      <c r="BC308" s="12"/>
      <c r="BG308" s="12"/>
      <c r="BL308" s="272"/>
      <c r="BM308" s="152"/>
      <c r="BN308" s="152"/>
      <c r="BO308" s="16"/>
      <c r="BP308" s="18"/>
      <c r="CB308" s="30" t="s">
        <v>275</v>
      </c>
      <c r="CC308" s="12"/>
      <c r="CG308" s="12"/>
      <c r="CL308" s="272"/>
      <c r="CM308" s="152"/>
      <c r="CN308" s="152"/>
      <c r="CO308" s="16"/>
      <c r="CP308" s="18"/>
    </row>
    <row r="309" spans="2:94" x14ac:dyDescent="0.35">
      <c r="B309" s="116" t="s">
        <v>276</v>
      </c>
      <c r="C309" s="144"/>
      <c r="D309" s="113"/>
      <c r="E309" s="113"/>
      <c r="F309" s="113"/>
      <c r="G309" s="113"/>
      <c r="H309" s="113"/>
      <c r="I309" s="113"/>
      <c r="J309" s="113"/>
      <c r="K309">
        <f t="shared" ref="K309:K311" si="764">SUM(D309:J309)</f>
        <v>0</v>
      </c>
      <c r="L309" s="149">
        <v>0</v>
      </c>
      <c r="M309" s="114">
        <v>8.7999999999999995E-2</v>
      </c>
      <c r="N309" s="115">
        <v>0.08</v>
      </c>
      <c r="O309" s="31">
        <f t="shared" ref="O309:O312" si="765">L309*(1+M309+N309)</f>
        <v>0</v>
      </c>
      <c r="P309" s="18">
        <f t="shared" ref="P309:P312" si="766">K309*O309</f>
        <v>0</v>
      </c>
      <c r="AB309" s="116" t="str">
        <f t="shared" ref="AB309:AB312" si="767">B309</f>
        <v>Manager</v>
      </c>
      <c r="AC309" s="144"/>
      <c r="AD309" s="113"/>
      <c r="AE309" s="113"/>
      <c r="AF309" s="113"/>
      <c r="AG309" s="113"/>
      <c r="AH309" s="113"/>
      <c r="AI309" s="113"/>
      <c r="AJ309" s="113"/>
      <c r="AK309">
        <f t="shared" ref="AK309:AK311" si="768">SUM(AD309:AJ309)</f>
        <v>0</v>
      </c>
      <c r="AL309" s="149">
        <f t="shared" ref="AL309:AL312" si="769">L309</f>
        <v>0</v>
      </c>
      <c r="AM309" s="114">
        <v>8.7999999999999995E-2</v>
      </c>
      <c r="AN309" s="115">
        <v>0.08</v>
      </c>
      <c r="AO309" s="31">
        <f t="shared" ref="AO309:AO312" si="770">AL309*(1+AM309+AN309)</f>
        <v>0</v>
      </c>
      <c r="AP309" s="18">
        <f t="shared" ref="AP309:AP312" si="771">AK309*AO309</f>
        <v>0</v>
      </c>
      <c r="BB309" s="116" t="str">
        <f t="shared" ref="BB309:BB312" si="772">AB309</f>
        <v>Manager</v>
      </c>
      <c r="BC309" s="144"/>
      <c r="BD309" s="113"/>
      <c r="BE309" s="113"/>
      <c r="BF309" s="113"/>
      <c r="BG309" s="113"/>
      <c r="BH309" s="113"/>
      <c r="BI309" s="113"/>
      <c r="BJ309" s="113"/>
      <c r="BK309">
        <f t="shared" ref="BK309:BK311" si="773">SUM(BD309:BJ309)</f>
        <v>0</v>
      </c>
      <c r="BL309" s="149">
        <f t="shared" ref="BL309:BL312" si="774">AL309</f>
        <v>0</v>
      </c>
      <c r="BM309" s="114">
        <v>8.7999999999999995E-2</v>
      </c>
      <c r="BN309" s="115">
        <v>0.08</v>
      </c>
      <c r="BO309" s="31">
        <f t="shared" ref="BO309:BO312" si="775">BL309*(1+BM309+BN309)</f>
        <v>0</v>
      </c>
      <c r="BP309" s="18">
        <f t="shared" ref="BP309:BP312" si="776">BK309*BO309</f>
        <v>0</v>
      </c>
      <c r="CB309" s="116" t="str">
        <f t="shared" ref="CB309:CB312" si="777">BB309</f>
        <v>Manager</v>
      </c>
      <c r="CC309" s="144"/>
      <c r="CD309" s="113"/>
      <c r="CE309" s="113"/>
      <c r="CF309" s="113"/>
      <c r="CG309" s="113"/>
      <c r="CH309" s="113"/>
      <c r="CI309" s="113"/>
      <c r="CJ309" s="113"/>
      <c r="CK309">
        <f t="shared" ref="CK309:CK311" si="778">SUM(CD309:CJ309)</f>
        <v>0</v>
      </c>
      <c r="CL309" s="149">
        <f t="shared" ref="CL309:CL312" si="779">BL309</f>
        <v>0</v>
      </c>
      <c r="CM309" s="114">
        <v>8.7999999999999995E-2</v>
      </c>
      <c r="CN309" s="115">
        <v>0.08</v>
      </c>
      <c r="CO309" s="31">
        <f t="shared" ref="CO309:CO312" si="780">CL309*(1+CM309+CN309)</f>
        <v>0</v>
      </c>
      <c r="CP309" s="18">
        <f t="shared" ref="CP309:CP312" si="781">CK309*CO309</f>
        <v>0</v>
      </c>
    </row>
    <row r="310" spans="2:94" x14ac:dyDescent="0.35">
      <c r="B310" s="286"/>
      <c r="C310" s="144"/>
      <c r="D310" s="113"/>
      <c r="E310" s="113"/>
      <c r="F310" s="113"/>
      <c r="G310" s="113"/>
      <c r="H310" s="113"/>
      <c r="I310" s="113"/>
      <c r="J310" s="113"/>
      <c r="K310">
        <f t="shared" si="764"/>
        <v>0</v>
      </c>
      <c r="L310" s="149">
        <v>0</v>
      </c>
      <c r="M310" s="114">
        <v>8.7999999999999995E-2</v>
      </c>
      <c r="N310" s="115">
        <v>0.08</v>
      </c>
      <c r="O310" s="31">
        <f t="shared" si="765"/>
        <v>0</v>
      </c>
      <c r="P310" s="18">
        <f t="shared" si="766"/>
        <v>0</v>
      </c>
      <c r="AB310" s="116">
        <f t="shared" si="767"/>
        <v>0</v>
      </c>
      <c r="AC310" s="144"/>
      <c r="AD310" s="113"/>
      <c r="AE310" s="113"/>
      <c r="AF310" s="113"/>
      <c r="AG310" s="113"/>
      <c r="AH310" s="113"/>
      <c r="AI310" s="113"/>
      <c r="AJ310" s="113"/>
      <c r="AK310">
        <f t="shared" si="768"/>
        <v>0</v>
      </c>
      <c r="AL310" s="149">
        <f t="shared" si="769"/>
        <v>0</v>
      </c>
      <c r="AM310" s="114">
        <v>8.7999999999999995E-2</v>
      </c>
      <c r="AN310" s="115">
        <v>0.08</v>
      </c>
      <c r="AO310" s="31">
        <f t="shared" si="770"/>
        <v>0</v>
      </c>
      <c r="AP310" s="18">
        <f t="shared" si="771"/>
        <v>0</v>
      </c>
      <c r="BB310" s="116">
        <f t="shared" si="772"/>
        <v>0</v>
      </c>
      <c r="BC310" s="144"/>
      <c r="BD310" s="113"/>
      <c r="BE310" s="113"/>
      <c r="BF310" s="113"/>
      <c r="BG310" s="113"/>
      <c r="BH310" s="113"/>
      <c r="BI310" s="113"/>
      <c r="BJ310" s="113"/>
      <c r="BK310">
        <f t="shared" si="773"/>
        <v>0</v>
      </c>
      <c r="BL310" s="149">
        <f t="shared" si="774"/>
        <v>0</v>
      </c>
      <c r="BM310" s="114">
        <v>8.7999999999999995E-2</v>
      </c>
      <c r="BN310" s="115">
        <v>0.08</v>
      </c>
      <c r="BO310" s="31">
        <f t="shared" si="775"/>
        <v>0</v>
      </c>
      <c r="BP310" s="18">
        <f t="shared" si="776"/>
        <v>0</v>
      </c>
      <c r="CB310" s="116">
        <f t="shared" si="777"/>
        <v>0</v>
      </c>
      <c r="CC310" s="144"/>
      <c r="CD310" s="113"/>
      <c r="CE310" s="113"/>
      <c r="CF310" s="113"/>
      <c r="CG310" s="113"/>
      <c r="CH310" s="113"/>
      <c r="CI310" s="113"/>
      <c r="CJ310" s="113"/>
      <c r="CK310">
        <f t="shared" si="778"/>
        <v>0</v>
      </c>
      <c r="CL310" s="149">
        <f t="shared" si="779"/>
        <v>0</v>
      </c>
      <c r="CM310" s="114">
        <v>8.7999999999999995E-2</v>
      </c>
      <c r="CN310" s="115">
        <v>0.08</v>
      </c>
      <c r="CO310" s="31">
        <f t="shared" si="780"/>
        <v>0</v>
      </c>
      <c r="CP310" s="18">
        <f t="shared" si="781"/>
        <v>0</v>
      </c>
    </row>
    <row r="311" spans="2:94" x14ac:dyDescent="0.35">
      <c r="B311" s="286"/>
      <c r="C311" s="144"/>
      <c r="D311" s="113"/>
      <c r="E311" s="113"/>
      <c r="F311" s="113"/>
      <c r="G311" s="113"/>
      <c r="H311" s="113"/>
      <c r="I311" s="113"/>
      <c r="J311" s="113"/>
      <c r="K311">
        <f t="shared" si="764"/>
        <v>0</v>
      </c>
      <c r="L311" s="149">
        <v>0</v>
      </c>
      <c r="M311" s="114">
        <v>0.1105</v>
      </c>
      <c r="N311" s="115">
        <v>0.08</v>
      </c>
      <c r="O311" s="31">
        <f t="shared" si="765"/>
        <v>0</v>
      </c>
      <c r="P311" s="18">
        <f t="shared" si="766"/>
        <v>0</v>
      </c>
      <c r="AB311" s="116">
        <f t="shared" si="767"/>
        <v>0</v>
      </c>
      <c r="AC311" s="144"/>
      <c r="AD311" s="113"/>
      <c r="AE311" s="113"/>
      <c r="AF311" s="113"/>
      <c r="AG311" s="113"/>
      <c r="AH311" s="113"/>
      <c r="AI311" s="113"/>
      <c r="AJ311" s="113"/>
      <c r="AK311">
        <f t="shared" si="768"/>
        <v>0</v>
      </c>
      <c r="AL311" s="149">
        <f t="shared" si="769"/>
        <v>0</v>
      </c>
      <c r="AM311" s="114">
        <v>0.1105</v>
      </c>
      <c r="AN311" s="115">
        <v>0.08</v>
      </c>
      <c r="AO311" s="31">
        <f t="shared" si="770"/>
        <v>0</v>
      </c>
      <c r="AP311" s="18">
        <f t="shared" si="771"/>
        <v>0</v>
      </c>
      <c r="BB311" s="116">
        <f t="shared" si="772"/>
        <v>0</v>
      </c>
      <c r="BC311" s="144"/>
      <c r="BD311" s="113"/>
      <c r="BE311" s="113"/>
      <c r="BF311" s="113"/>
      <c r="BG311" s="113"/>
      <c r="BH311" s="113"/>
      <c r="BI311" s="113"/>
      <c r="BJ311" s="113"/>
      <c r="BK311">
        <f t="shared" si="773"/>
        <v>0</v>
      </c>
      <c r="BL311" s="149">
        <f t="shared" si="774"/>
        <v>0</v>
      </c>
      <c r="BM311" s="114">
        <v>0.1105</v>
      </c>
      <c r="BN311" s="115">
        <v>0.08</v>
      </c>
      <c r="BO311" s="31">
        <f t="shared" si="775"/>
        <v>0</v>
      </c>
      <c r="BP311" s="18">
        <f t="shared" si="776"/>
        <v>0</v>
      </c>
      <c r="CB311" s="116">
        <f t="shared" si="777"/>
        <v>0</v>
      </c>
      <c r="CC311" s="144"/>
      <c r="CD311" s="113"/>
      <c r="CE311" s="113"/>
      <c r="CF311" s="113"/>
      <c r="CG311" s="113"/>
      <c r="CH311" s="113"/>
      <c r="CI311" s="113"/>
      <c r="CJ311" s="113"/>
      <c r="CK311">
        <f t="shared" si="778"/>
        <v>0</v>
      </c>
      <c r="CL311" s="149">
        <f t="shared" si="779"/>
        <v>0</v>
      </c>
      <c r="CM311" s="114">
        <v>0.1105</v>
      </c>
      <c r="CN311" s="115">
        <v>0.08</v>
      </c>
      <c r="CO311" s="31">
        <f t="shared" si="780"/>
        <v>0</v>
      </c>
      <c r="CP311" s="18">
        <f t="shared" si="781"/>
        <v>0</v>
      </c>
    </row>
    <row r="312" spans="2:94" x14ac:dyDescent="0.35">
      <c r="B312" s="116" t="s">
        <v>30</v>
      </c>
      <c r="C312" s="144"/>
      <c r="D312" s="113"/>
      <c r="E312" s="113"/>
      <c r="F312" s="113"/>
      <c r="G312" s="113"/>
      <c r="H312" s="113"/>
      <c r="I312" s="113"/>
      <c r="J312" s="113"/>
      <c r="K312">
        <f>SUM(D312:J312)</f>
        <v>0</v>
      </c>
      <c r="L312" s="149">
        <v>0</v>
      </c>
      <c r="M312" s="114">
        <v>0.1105</v>
      </c>
      <c r="N312" s="115">
        <v>0.08</v>
      </c>
      <c r="O312" s="31">
        <f t="shared" si="765"/>
        <v>0</v>
      </c>
      <c r="P312" s="18">
        <f t="shared" si="766"/>
        <v>0</v>
      </c>
      <c r="AB312" s="116" t="str">
        <f t="shared" si="767"/>
        <v>Waiting staff</v>
      </c>
      <c r="AC312" s="144"/>
      <c r="AD312" s="113"/>
      <c r="AE312" s="113"/>
      <c r="AF312" s="113"/>
      <c r="AG312" s="113"/>
      <c r="AH312" s="113"/>
      <c r="AI312" s="113"/>
      <c r="AJ312" s="113"/>
      <c r="AK312">
        <f>SUM(AD312:AJ312)</f>
        <v>0</v>
      </c>
      <c r="AL312" s="149">
        <f t="shared" si="769"/>
        <v>0</v>
      </c>
      <c r="AM312" s="114">
        <v>0.1105</v>
      </c>
      <c r="AN312" s="115">
        <v>0.08</v>
      </c>
      <c r="AO312" s="31">
        <f t="shared" si="770"/>
        <v>0</v>
      </c>
      <c r="AP312" s="18">
        <f t="shared" si="771"/>
        <v>0</v>
      </c>
      <c r="BB312" s="116" t="str">
        <f t="shared" si="772"/>
        <v>Waiting staff</v>
      </c>
      <c r="BC312" s="144"/>
      <c r="BD312" s="113"/>
      <c r="BE312" s="113"/>
      <c r="BF312" s="113"/>
      <c r="BG312" s="113"/>
      <c r="BH312" s="113"/>
      <c r="BI312" s="113"/>
      <c r="BJ312" s="113"/>
      <c r="BK312">
        <f>SUM(BD312:BJ312)</f>
        <v>0</v>
      </c>
      <c r="BL312" s="149">
        <f t="shared" si="774"/>
        <v>0</v>
      </c>
      <c r="BM312" s="114">
        <v>0.1105</v>
      </c>
      <c r="BN312" s="115">
        <v>0.08</v>
      </c>
      <c r="BO312" s="31">
        <f t="shared" si="775"/>
        <v>0</v>
      </c>
      <c r="BP312" s="18">
        <f t="shared" si="776"/>
        <v>0</v>
      </c>
      <c r="CB312" s="116" t="str">
        <f t="shared" si="777"/>
        <v>Waiting staff</v>
      </c>
      <c r="CC312" s="144"/>
      <c r="CD312" s="113"/>
      <c r="CE312" s="113"/>
      <c r="CF312" s="113"/>
      <c r="CG312" s="113"/>
      <c r="CH312" s="113"/>
      <c r="CI312" s="113"/>
      <c r="CJ312" s="113"/>
      <c r="CK312">
        <f>SUM(CD312:CJ312)</f>
        <v>0</v>
      </c>
      <c r="CL312" s="149">
        <f t="shared" si="779"/>
        <v>0</v>
      </c>
      <c r="CM312" s="114">
        <v>0.1105</v>
      </c>
      <c r="CN312" s="115">
        <v>0.08</v>
      </c>
      <c r="CO312" s="31">
        <f t="shared" si="780"/>
        <v>0</v>
      </c>
      <c r="CP312" s="18">
        <f t="shared" si="781"/>
        <v>0</v>
      </c>
    </row>
    <row r="313" spans="2:94" x14ac:dyDescent="0.35">
      <c r="B313" s="7" t="s">
        <v>210</v>
      </c>
      <c r="C313" s="12"/>
      <c r="D313" s="288">
        <f>(D309*O309)+(D310*O310)+(D311*O311)+(D312*O312)</f>
        <v>0</v>
      </c>
      <c r="E313" s="288">
        <f>(E309*O309)+(E310*O310)+(E311*O311)+(E312*O312)</f>
        <v>0</v>
      </c>
      <c r="F313" s="288">
        <f>(F309*O309)+(F310*O310)+(F311*O311)+(F312*O312)</f>
        <v>0</v>
      </c>
      <c r="G313" s="288">
        <f>(G309*O309)+(G310*O310)+(G311*O311)+(G312*O312)</f>
        <v>0</v>
      </c>
      <c r="H313" s="288">
        <f>(H309*O309)+(H310*O310)+(H311*O311)+(H312*O312)</f>
        <v>0</v>
      </c>
      <c r="I313" s="288">
        <f>(I309*O309)+(I310*O310)+(I311*O311)+(I312*O312)</f>
        <v>0</v>
      </c>
      <c r="J313" s="288">
        <f>(J309*O309)+(J310*O310)+(J311*O311)+(J312*O312)</f>
        <v>0</v>
      </c>
      <c r="L313" s="272"/>
      <c r="M313" s="152"/>
      <c r="N313" s="152"/>
      <c r="O313" s="31"/>
      <c r="P313" s="19">
        <f>SUM(P309:P312)</f>
        <v>0</v>
      </c>
      <c r="AB313" s="7" t="s">
        <v>210</v>
      </c>
      <c r="AC313" s="12"/>
      <c r="AD313" s="288">
        <f>(AD309*AO309)+(AD310*AO310)+(AD311*AO311)+(AD312*AO312)</f>
        <v>0</v>
      </c>
      <c r="AE313" s="288">
        <f>(AE309*AO309)+(AE310*AO310)+(AE311*AO311)+(AE312*AO312)</f>
        <v>0</v>
      </c>
      <c r="AF313" s="288">
        <f>(AF309*AO309)+(AF310*AO310)+(AF311*AO311)+(AF312*AO312)</f>
        <v>0</v>
      </c>
      <c r="AG313" s="288">
        <f>(AG309*AO309)+(AG310*AO310)+(AG311*AO311)+(AG312*AO312)</f>
        <v>0</v>
      </c>
      <c r="AH313" s="288">
        <f>(AH309*AO309)+(AH310*AO310)+(AH311*AO311)+(AH312*AO312)</f>
        <v>0</v>
      </c>
      <c r="AI313" s="288">
        <f>(AI309*AO309)+(AI310*AO310)+(AI311*AO311)+(AI312*AO312)</f>
        <v>0</v>
      </c>
      <c r="AJ313" s="288">
        <f>(AJ309*AO309)+(AJ310*AO310)+(AJ311*AO311)+(AJ312*AO312)</f>
        <v>0</v>
      </c>
      <c r="AL313" s="272"/>
      <c r="AM313" s="152"/>
      <c r="AN313" s="152"/>
      <c r="AO313" s="31"/>
      <c r="AP313" s="19">
        <f>SUM(AP309:AP312)</f>
        <v>0</v>
      </c>
      <c r="BB313" s="7" t="s">
        <v>210</v>
      </c>
      <c r="BC313" s="12"/>
      <c r="BD313" s="288">
        <f>(BD309*BO309)+(BD310*BO310)+(BD311*BO311)+(BD312*BO312)</f>
        <v>0</v>
      </c>
      <c r="BE313" s="288">
        <f>(BE309*BO309)+(BE310*BO310)+(BE311*BO311)+(BE312*BO312)</f>
        <v>0</v>
      </c>
      <c r="BF313" s="288">
        <f>(BF309*BO309)+(BF310*BO310)+(BF311*BO311)+(BF312*BO312)</f>
        <v>0</v>
      </c>
      <c r="BG313" s="288">
        <f>(BG309*BO309)+(BG310*BO310)+(BG311*BO311)+(BG312*BO312)</f>
        <v>0</v>
      </c>
      <c r="BH313" s="288">
        <f>(BH309*BO309)+(BH310*BO310)+(BH311*BO311)+(BH312*BO312)</f>
        <v>0</v>
      </c>
      <c r="BI313" s="288">
        <f>(BI309*BO309)+(BI310*BO310)+(BI311*BO311)+(BI312*BO312)</f>
        <v>0</v>
      </c>
      <c r="BJ313" s="288">
        <f>(BJ309*BO309)+(BJ310*BO310)+(BJ311*BO311)+(BJ312*BO312)</f>
        <v>0</v>
      </c>
      <c r="BL313" s="272"/>
      <c r="BM313" s="152"/>
      <c r="BN313" s="152"/>
      <c r="BO313" s="31"/>
      <c r="BP313" s="19">
        <f>SUM(BP309:BP312)</f>
        <v>0</v>
      </c>
      <c r="CB313" s="7" t="s">
        <v>210</v>
      </c>
      <c r="CC313" s="12"/>
      <c r="CD313" s="288">
        <f>(CD309*CO309)+(CD310*CO310)+(CD311*CO311)+(CD312*CO312)</f>
        <v>0</v>
      </c>
      <c r="CE313" s="288">
        <f>(CE309*CO309)+(CE310*CO310)+(CE311*CO311)+(CE312*CO312)</f>
        <v>0</v>
      </c>
      <c r="CF313" s="288">
        <f>(CF309*CO309)+(CF310*CO310)+(CF311*CO311)+(CF312*CO312)</f>
        <v>0</v>
      </c>
      <c r="CG313" s="288">
        <f>(CG309*CO309)+(CG310*CO310)+(CG311*CO311)+(CG312*CO312)</f>
        <v>0</v>
      </c>
      <c r="CH313" s="288">
        <f>(CH309*CO309)+(CH310*CO310)+(CH311*CO311)+(CH312*CO312)</f>
        <v>0</v>
      </c>
      <c r="CI313" s="288">
        <f>(CI309*CO309)+(CI310*CO310)+(CI311*CO311)+(CI312*CO312)</f>
        <v>0</v>
      </c>
      <c r="CJ313" s="288">
        <f>(CJ309*CO309)+(CJ310*CO310)+(CJ311*CO311)+(CJ312*CO312)</f>
        <v>0</v>
      </c>
      <c r="CL313" s="272"/>
      <c r="CM313" s="152"/>
      <c r="CN313" s="152"/>
      <c r="CO313" s="31"/>
      <c r="CP313" s="19">
        <f>SUM(CP309:CP312)</f>
        <v>0</v>
      </c>
    </row>
    <row r="314" spans="2:94" x14ac:dyDescent="0.35">
      <c r="B314" s="7"/>
      <c r="C314" s="12"/>
      <c r="G314" s="12"/>
      <c r="L314" s="272"/>
      <c r="M314" s="152"/>
      <c r="N314" s="152"/>
      <c r="O314" s="31"/>
      <c r="P314" s="18"/>
      <c r="AB314" s="7"/>
      <c r="AC314" s="12"/>
      <c r="AG314" s="12"/>
      <c r="AL314" s="272"/>
      <c r="AM314" s="152"/>
      <c r="AN314" s="152"/>
      <c r="AO314" s="31"/>
      <c r="AP314" s="18"/>
      <c r="BB314" s="7"/>
      <c r="BC314" s="12"/>
      <c r="BG314" s="12"/>
      <c r="BL314" s="272"/>
      <c r="BM314" s="152"/>
      <c r="BN314" s="152"/>
      <c r="BO314" s="31"/>
      <c r="BP314" s="18"/>
      <c r="CB314" s="7"/>
      <c r="CC314" s="12"/>
      <c r="CG314" s="12"/>
      <c r="CL314" s="272"/>
      <c r="CM314" s="152"/>
      <c r="CN314" s="152"/>
      <c r="CO314" s="31"/>
      <c r="CP314" s="18"/>
    </row>
    <row r="315" spans="2:94" x14ac:dyDescent="0.35">
      <c r="B315" s="30" t="s">
        <v>279</v>
      </c>
      <c r="C315" s="12"/>
      <c r="G315" s="12"/>
      <c r="L315" s="272"/>
      <c r="M315" s="152"/>
      <c r="N315" s="152"/>
      <c r="O315" s="31"/>
      <c r="P315" s="18"/>
      <c r="AB315" s="30" t="s">
        <v>279</v>
      </c>
      <c r="AC315" s="12"/>
      <c r="AG315" s="12"/>
      <c r="AL315" s="272"/>
      <c r="AM315" s="152"/>
      <c r="AN315" s="152"/>
      <c r="AO315" s="31"/>
      <c r="AP315" s="18"/>
      <c r="BB315" s="30" t="s">
        <v>279</v>
      </c>
      <c r="BC315" s="12"/>
      <c r="BG315" s="12"/>
      <c r="BL315" s="272"/>
      <c r="BM315" s="152"/>
      <c r="BN315" s="152"/>
      <c r="BO315" s="31"/>
      <c r="BP315" s="18"/>
      <c r="CB315" s="30" t="s">
        <v>279</v>
      </c>
      <c r="CC315" s="12"/>
      <c r="CG315" s="12"/>
      <c r="CL315" s="272"/>
      <c r="CM315" s="152"/>
      <c r="CN315" s="152"/>
      <c r="CO315" s="31"/>
      <c r="CP315" s="18"/>
    </row>
    <row r="316" spans="2:94" x14ac:dyDescent="0.35">
      <c r="B316" s="286"/>
      <c r="C316" s="144"/>
      <c r="D316" s="113"/>
      <c r="E316" s="113"/>
      <c r="F316" s="113"/>
      <c r="G316" s="113"/>
      <c r="H316" s="113"/>
      <c r="I316" s="113"/>
      <c r="J316" s="113"/>
      <c r="K316">
        <f t="shared" ref="K316:K317" si="782">SUM(D316:J316)</f>
        <v>0</v>
      </c>
      <c r="L316" s="149">
        <v>0</v>
      </c>
      <c r="M316" s="114">
        <v>0.1105</v>
      </c>
      <c r="N316" s="115">
        <v>0.08</v>
      </c>
      <c r="O316" s="31">
        <f t="shared" ref="O316:O317" si="783">L316*(1+M316+N316)</f>
        <v>0</v>
      </c>
      <c r="P316" s="18">
        <f t="shared" ref="P316:P317" si="784">K316*O316</f>
        <v>0</v>
      </c>
      <c r="AB316" s="116">
        <f t="shared" ref="AB316:AB318" si="785">B316</f>
        <v>0</v>
      </c>
      <c r="AC316" s="144"/>
      <c r="AD316" s="113"/>
      <c r="AE316" s="113"/>
      <c r="AF316" s="113"/>
      <c r="AG316" s="113"/>
      <c r="AH316" s="113"/>
      <c r="AI316" s="113"/>
      <c r="AJ316" s="113"/>
      <c r="AK316">
        <f t="shared" ref="AK316:AK317" si="786">SUM(AD316:AJ316)</f>
        <v>0</v>
      </c>
      <c r="AL316" s="149">
        <f t="shared" ref="AL316:AL318" si="787">L316</f>
        <v>0</v>
      </c>
      <c r="AM316" s="114">
        <v>0.1105</v>
      </c>
      <c r="AN316" s="115">
        <v>0.08</v>
      </c>
      <c r="AO316" s="31">
        <f t="shared" ref="AO316:AO317" si="788">AL316*(1+AM316+AN316)</f>
        <v>0</v>
      </c>
      <c r="AP316" s="18">
        <f t="shared" ref="AP316:AP317" si="789">AK316*AO316</f>
        <v>0</v>
      </c>
      <c r="BB316" s="116">
        <f t="shared" ref="BB316:BB318" si="790">AB316</f>
        <v>0</v>
      </c>
      <c r="BC316" s="144"/>
      <c r="BD316" s="113"/>
      <c r="BE316" s="113"/>
      <c r="BF316" s="113"/>
      <c r="BG316" s="113"/>
      <c r="BH316" s="113"/>
      <c r="BI316" s="113"/>
      <c r="BJ316" s="113"/>
      <c r="BK316">
        <f t="shared" ref="BK316:BK317" si="791">SUM(BD316:BJ316)</f>
        <v>0</v>
      </c>
      <c r="BL316" s="149">
        <f t="shared" ref="BL316:BL318" si="792">AL316</f>
        <v>0</v>
      </c>
      <c r="BM316" s="114">
        <v>0.1105</v>
      </c>
      <c r="BN316" s="115">
        <v>0.08</v>
      </c>
      <c r="BO316" s="31">
        <f t="shared" ref="BO316:BO317" si="793">BL316*(1+BM316+BN316)</f>
        <v>0</v>
      </c>
      <c r="BP316" s="18">
        <f t="shared" ref="BP316:BP317" si="794">BK316*BO316</f>
        <v>0</v>
      </c>
      <c r="CB316" s="116">
        <f t="shared" ref="CB316:CB318" si="795">BB316</f>
        <v>0</v>
      </c>
      <c r="CC316" s="144"/>
      <c r="CD316" s="113"/>
      <c r="CE316" s="113"/>
      <c r="CF316" s="113"/>
      <c r="CG316" s="113"/>
      <c r="CH316" s="113"/>
      <c r="CI316" s="113"/>
      <c r="CJ316" s="113"/>
      <c r="CK316">
        <f t="shared" ref="CK316:CK317" si="796">SUM(CD316:CJ316)</f>
        <v>0</v>
      </c>
      <c r="CL316" s="149">
        <f t="shared" ref="CL316:CL318" si="797">BL316</f>
        <v>0</v>
      </c>
      <c r="CM316" s="114">
        <v>0.1105</v>
      </c>
      <c r="CN316" s="115">
        <v>0.08</v>
      </c>
      <c r="CO316" s="31">
        <f t="shared" ref="CO316:CO317" si="798">CL316*(1+CM316+CN316)</f>
        <v>0</v>
      </c>
      <c r="CP316" s="18">
        <f t="shared" ref="CP316:CP317" si="799">CK316*CO316</f>
        <v>0</v>
      </c>
    </row>
    <row r="317" spans="2:94" x14ac:dyDescent="0.35">
      <c r="B317" s="286"/>
      <c r="C317" s="144"/>
      <c r="D317" s="113"/>
      <c r="E317" s="113"/>
      <c r="F317" s="113"/>
      <c r="G317" s="113"/>
      <c r="H317" s="113"/>
      <c r="I317" s="113"/>
      <c r="J317" s="113"/>
      <c r="K317">
        <f t="shared" si="782"/>
        <v>0</v>
      </c>
      <c r="L317" s="149">
        <v>0</v>
      </c>
      <c r="M317" s="114">
        <v>8.7999999999999995E-2</v>
      </c>
      <c r="N317" s="115">
        <v>0.08</v>
      </c>
      <c r="O317" s="31">
        <f t="shared" si="783"/>
        <v>0</v>
      </c>
      <c r="P317" s="18">
        <f t="shared" si="784"/>
        <v>0</v>
      </c>
      <c r="AB317" s="116">
        <f t="shared" si="785"/>
        <v>0</v>
      </c>
      <c r="AC317" s="144"/>
      <c r="AD317" s="113"/>
      <c r="AE317" s="113"/>
      <c r="AF317" s="113"/>
      <c r="AG317" s="113"/>
      <c r="AH317" s="113"/>
      <c r="AI317" s="113"/>
      <c r="AJ317" s="113"/>
      <c r="AK317">
        <f t="shared" si="786"/>
        <v>0</v>
      </c>
      <c r="AL317" s="149">
        <f t="shared" si="787"/>
        <v>0</v>
      </c>
      <c r="AM317" s="114">
        <v>8.7999999999999995E-2</v>
      </c>
      <c r="AN317" s="115">
        <v>0.08</v>
      </c>
      <c r="AO317" s="31">
        <f t="shared" si="788"/>
        <v>0</v>
      </c>
      <c r="AP317" s="18">
        <f t="shared" si="789"/>
        <v>0</v>
      </c>
      <c r="BB317" s="116">
        <f t="shared" si="790"/>
        <v>0</v>
      </c>
      <c r="BC317" s="144"/>
      <c r="BD317" s="113"/>
      <c r="BE317" s="113"/>
      <c r="BF317" s="113"/>
      <c r="BG317" s="113"/>
      <c r="BH317" s="113"/>
      <c r="BI317" s="113"/>
      <c r="BJ317" s="113"/>
      <c r="BK317">
        <f t="shared" si="791"/>
        <v>0</v>
      </c>
      <c r="BL317" s="149">
        <f t="shared" si="792"/>
        <v>0</v>
      </c>
      <c r="BM317" s="114">
        <v>8.7999999999999995E-2</v>
      </c>
      <c r="BN317" s="115">
        <v>0.08</v>
      </c>
      <c r="BO317" s="31">
        <f t="shared" si="793"/>
        <v>0</v>
      </c>
      <c r="BP317" s="18">
        <f t="shared" si="794"/>
        <v>0</v>
      </c>
      <c r="CB317" s="116">
        <f t="shared" si="795"/>
        <v>0</v>
      </c>
      <c r="CC317" s="144"/>
      <c r="CD317" s="113"/>
      <c r="CE317" s="113"/>
      <c r="CF317" s="113"/>
      <c r="CG317" s="113"/>
      <c r="CH317" s="113"/>
      <c r="CI317" s="113"/>
      <c r="CJ317" s="113"/>
      <c r="CK317">
        <f t="shared" si="796"/>
        <v>0</v>
      </c>
      <c r="CL317" s="149">
        <f t="shared" si="797"/>
        <v>0</v>
      </c>
      <c r="CM317" s="114">
        <v>8.7999999999999995E-2</v>
      </c>
      <c r="CN317" s="115">
        <v>0.08</v>
      </c>
      <c r="CO317" s="31">
        <f t="shared" si="798"/>
        <v>0</v>
      </c>
      <c r="CP317" s="18">
        <f t="shared" si="799"/>
        <v>0</v>
      </c>
    </row>
    <row r="318" spans="2:94" x14ac:dyDescent="0.35">
      <c r="B318" s="116" t="s">
        <v>0</v>
      </c>
      <c r="C318" s="144"/>
      <c r="D318" s="113"/>
      <c r="E318" s="113"/>
      <c r="F318" s="113"/>
      <c r="G318" s="113"/>
      <c r="H318" s="113"/>
      <c r="I318" s="113"/>
      <c r="J318" s="113"/>
      <c r="K318">
        <f>SUM(D318:J318)</f>
        <v>0</v>
      </c>
      <c r="L318" s="149">
        <v>0</v>
      </c>
      <c r="M318" s="114">
        <v>0.1105</v>
      </c>
      <c r="N318" s="115">
        <v>0.08</v>
      </c>
      <c r="O318" s="31">
        <f>L318*(1+M318+N318)</f>
        <v>0</v>
      </c>
      <c r="P318" s="18">
        <f>K318*O318</f>
        <v>0</v>
      </c>
      <c r="AB318" s="116" t="str">
        <f t="shared" si="785"/>
        <v>Other</v>
      </c>
      <c r="AC318" s="144"/>
      <c r="AD318" s="113"/>
      <c r="AE318" s="113"/>
      <c r="AF318" s="113"/>
      <c r="AG318" s="113"/>
      <c r="AH318" s="113"/>
      <c r="AI318" s="113"/>
      <c r="AJ318" s="113"/>
      <c r="AK318">
        <f>SUM(AD318:AJ318)</f>
        <v>0</v>
      </c>
      <c r="AL318" s="149">
        <f t="shared" si="787"/>
        <v>0</v>
      </c>
      <c r="AM318" s="114">
        <v>0.1105</v>
      </c>
      <c r="AN318" s="115">
        <v>0.08</v>
      </c>
      <c r="AO318" s="31">
        <f>AL318*(1+AM318+AN318)</f>
        <v>0</v>
      </c>
      <c r="AP318" s="18">
        <f>AK318*AO318</f>
        <v>0</v>
      </c>
      <c r="BB318" s="116" t="str">
        <f t="shared" si="790"/>
        <v>Other</v>
      </c>
      <c r="BC318" s="144"/>
      <c r="BD318" s="113"/>
      <c r="BE318" s="113"/>
      <c r="BF318" s="113"/>
      <c r="BG318" s="113"/>
      <c r="BH318" s="113"/>
      <c r="BI318" s="113"/>
      <c r="BJ318" s="113"/>
      <c r="BK318">
        <f>SUM(BD318:BJ318)</f>
        <v>0</v>
      </c>
      <c r="BL318" s="149">
        <f t="shared" si="792"/>
        <v>0</v>
      </c>
      <c r="BM318" s="114">
        <v>0.1105</v>
      </c>
      <c r="BN318" s="115">
        <v>0.08</v>
      </c>
      <c r="BO318" s="31">
        <f>BL318*(1+BM318+BN318)</f>
        <v>0</v>
      </c>
      <c r="BP318" s="18">
        <f>BK318*BO318</f>
        <v>0</v>
      </c>
      <c r="CB318" s="116" t="str">
        <f t="shared" si="795"/>
        <v>Other</v>
      </c>
      <c r="CC318" s="144"/>
      <c r="CD318" s="113"/>
      <c r="CE318" s="113"/>
      <c r="CF318" s="113"/>
      <c r="CG318" s="113"/>
      <c r="CH318" s="113"/>
      <c r="CI318" s="113"/>
      <c r="CJ318" s="113"/>
      <c r="CK318">
        <f>SUM(CD318:CJ318)</f>
        <v>0</v>
      </c>
      <c r="CL318" s="149">
        <f t="shared" si="797"/>
        <v>0</v>
      </c>
      <c r="CM318" s="114">
        <v>0.1105</v>
      </c>
      <c r="CN318" s="115">
        <v>0.08</v>
      </c>
      <c r="CO318" s="31">
        <f>CL318*(1+CM318+CN318)</f>
        <v>0</v>
      </c>
      <c r="CP318" s="18">
        <f>CK318*CO318</f>
        <v>0</v>
      </c>
    </row>
    <row r="319" spans="2:94" x14ac:dyDescent="0.35">
      <c r="B319" s="7" t="s">
        <v>210</v>
      </c>
      <c r="C319" s="12"/>
      <c r="D319" s="288">
        <f>(D316*O316)+(D317*O317)+(D318*O318)</f>
        <v>0</v>
      </c>
      <c r="E319" s="288">
        <f>(E316*O316)+(E317*O317)+(E318*O318)</f>
        <v>0</v>
      </c>
      <c r="F319" s="288">
        <f>(F316*O316)+(F317*O317)+(F318*O318)</f>
        <v>0</v>
      </c>
      <c r="G319" s="288">
        <f>(G316*O316)+(G317*O317)+(G318*O318)</f>
        <v>0</v>
      </c>
      <c r="H319" s="288">
        <f>(H316*O316)+(H317*O317)+(H318*O318)</f>
        <v>0</v>
      </c>
      <c r="I319" s="288">
        <f>(I316*O316)+(I317*O317)+(I318*O318)</f>
        <v>0</v>
      </c>
      <c r="J319" s="288">
        <f>(J316*O316)+(J317*O317)+(J318*O318)</f>
        <v>0</v>
      </c>
      <c r="L319" s="272"/>
      <c r="M319" s="152"/>
      <c r="N319" s="152"/>
      <c r="O319" s="16"/>
      <c r="P319" s="19">
        <f>SUM(P316:P318)</f>
        <v>0</v>
      </c>
      <c r="AB319" s="7" t="s">
        <v>210</v>
      </c>
      <c r="AC319" s="12"/>
      <c r="AD319" s="288">
        <f>(AD316*AO316)+(AD317*AO317)+(AD318*AO318)</f>
        <v>0</v>
      </c>
      <c r="AE319" s="288">
        <f>(AE316*AO316)+(AE317*AO317)+(AE318*AO318)</f>
        <v>0</v>
      </c>
      <c r="AF319" s="288">
        <f>(AF316*AO316)+(AF317*AO317)+(AF318*AO318)</f>
        <v>0</v>
      </c>
      <c r="AG319" s="288">
        <f>(AG316*AO316)+(AG317*AO317)+(AG318*AO318)</f>
        <v>0</v>
      </c>
      <c r="AH319" s="288">
        <f>(AH316*AO316)+(AH317*AO317)+(AH318*AO318)</f>
        <v>0</v>
      </c>
      <c r="AI319" s="288">
        <f>(AI316*AO316)+(AI317*AO317)+(AI318*AO318)</f>
        <v>0</v>
      </c>
      <c r="AJ319" s="288">
        <f>(AJ316*AO316)+(AJ317*AO317)+(AJ318*AO318)</f>
        <v>0</v>
      </c>
      <c r="AL319" s="272"/>
      <c r="AM319" s="152"/>
      <c r="AN319" s="152"/>
      <c r="AO319" s="16"/>
      <c r="AP319" s="19">
        <f>SUM(AP316:AP318)</f>
        <v>0</v>
      </c>
      <c r="BB319" s="7" t="s">
        <v>210</v>
      </c>
      <c r="BC319" s="12"/>
      <c r="BD319" s="288">
        <f>(BD316*BO316)+(BD317*BO317)+(BD318*BO318)</f>
        <v>0</v>
      </c>
      <c r="BE319" s="288">
        <f>(BE316*BO316)+(BE317*BO317)+(BE318*BO318)</f>
        <v>0</v>
      </c>
      <c r="BF319" s="288">
        <f>(BF316*BO316)+(BF317*BO317)+(BF318*BO318)</f>
        <v>0</v>
      </c>
      <c r="BG319" s="288">
        <f>(BG316*BO316)+(BG317*BO317)+(BG318*BO318)</f>
        <v>0</v>
      </c>
      <c r="BH319" s="288">
        <f>(BH316*BO316)+(BH317*BO317)+(BH318*BO318)</f>
        <v>0</v>
      </c>
      <c r="BI319" s="288">
        <f>(BI316*BO316)+(BI317*BO317)+(BI318*BO318)</f>
        <v>0</v>
      </c>
      <c r="BJ319" s="288">
        <f>(BJ316*BO316)+(BJ317*BO317)+(BJ318*BO318)</f>
        <v>0</v>
      </c>
      <c r="BL319" s="272"/>
      <c r="BM319" s="152"/>
      <c r="BN319" s="152"/>
      <c r="BO319" s="16"/>
      <c r="BP319" s="19">
        <f>SUM(BP316:BP318)</f>
        <v>0</v>
      </c>
      <c r="CB319" s="7" t="s">
        <v>210</v>
      </c>
      <c r="CC319" s="12"/>
      <c r="CD319" s="288">
        <f>(CD316*CO316)+(CD317*CO317)+(CD318*CO318)</f>
        <v>0</v>
      </c>
      <c r="CE319" s="288">
        <f>(CE316*CO316)+(CE317*CO317)+(CE318*CO318)</f>
        <v>0</v>
      </c>
      <c r="CF319" s="288">
        <f>(CF316*CO316)+(CF317*CO317)+(CF318*CO318)</f>
        <v>0</v>
      </c>
      <c r="CG319" s="288">
        <f>(CG316*CO316)+(CG317*CO317)+(CG318*CO318)</f>
        <v>0</v>
      </c>
      <c r="CH319" s="288">
        <f>(CH316*CO316)+(CH317*CO317)+(CH318*CO318)</f>
        <v>0</v>
      </c>
      <c r="CI319" s="288">
        <f>(CI316*CO316)+(CI317*CO317)+(CI318*CO318)</f>
        <v>0</v>
      </c>
      <c r="CJ319" s="288">
        <f>(CJ316*CO316)+(CJ317*CO317)+(CJ318*CO318)</f>
        <v>0</v>
      </c>
      <c r="CL319" s="272"/>
      <c r="CM319" s="152"/>
      <c r="CN319" s="152"/>
      <c r="CO319" s="16"/>
      <c r="CP319" s="19">
        <f>SUM(CP316:CP318)</f>
        <v>0</v>
      </c>
    </row>
    <row r="320" spans="2:94" x14ac:dyDescent="0.35">
      <c r="B320" s="7"/>
      <c r="C320" s="12"/>
      <c r="G320" s="12"/>
      <c r="L320" s="272"/>
      <c r="M320" s="152"/>
      <c r="N320" s="152"/>
      <c r="O320" s="16"/>
      <c r="P320" s="18"/>
      <c r="AB320" s="7"/>
      <c r="AC320" s="12"/>
      <c r="AG320" s="12"/>
      <c r="AL320" s="272"/>
      <c r="AM320" s="152"/>
      <c r="AN320" s="152"/>
      <c r="AO320" s="16"/>
      <c r="AP320" s="18"/>
      <c r="BB320" s="7"/>
      <c r="BC320" s="12"/>
      <c r="BG320" s="12"/>
      <c r="BL320" s="272"/>
      <c r="BM320" s="152"/>
      <c r="BN320" s="152"/>
      <c r="BO320" s="16"/>
      <c r="BP320" s="18"/>
      <c r="CB320" s="7"/>
      <c r="CC320" s="12"/>
      <c r="CG320" s="12"/>
      <c r="CL320" s="272"/>
      <c r="CM320" s="152"/>
      <c r="CN320" s="152"/>
      <c r="CO320" s="16"/>
      <c r="CP320" s="18"/>
    </row>
    <row r="321" spans="2:94" x14ac:dyDescent="0.35">
      <c r="B321" s="30" t="s">
        <v>277</v>
      </c>
      <c r="C321" s="12"/>
      <c r="G321" s="12"/>
      <c r="L321" s="272"/>
      <c r="M321" s="152"/>
      <c r="N321" s="152"/>
      <c r="O321" s="16"/>
      <c r="P321" s="18"/>
      <c r="AB321" s="30" t="s">
        <v>277</v>
      </c>
      <c r="AC321" s="12"/>
      <c r="AG321" s="12"/>
      <c r="AL321" s="272"/>
      <c r="AM321" s="152"/>
      <c r="AN321" s="152"/>
      <c r="AO321" s="16"/>
      <c r="AP321" s="18"/>
      <c r="BB321" s="30" t="s">
        <v>277</v>
      </c>
      <c r="BC321" s="12"/>
      <c r="BG321" s="12"/>
      <c r="BL321" s="272"/>
      <c r="BM321" s="152"/>
      <c r="BN321" s="152"/>
      <c r="BO321" s="16"/>
      <c r="BP321" s="18"/>
      <c r="CB321" s="30" t="s">
        <v>277</v>
      </c>
      <c r="CC321" s="12"/>
      <c r="CG321" s="12"/>
      <c r="CL321" s="272"/>
      <c r="CM321" s="152"/>
      <c r="CN321" s="152"/>
      <c r="CO321" s="16"/>
      <c r="CP321" s="18"/>
    </row>
    <row r="322" spans="2:94" x14ac:dyDescent="0.35">
      <c r="B322" s="286"/>
      <c r="C322" s="144"/>
      <c r="D322" s="113"/>
      <c r="E322" s="113"/>
      <c r="F322" s="113"/>
      <c r="G322" s="113"/>
      <c r="H322" s="113"/>
      <c r="I322" s="113"/>
      <c r="J322" s="113"/>
      <c r="K322">
        <f>SUM(D322:J322)</f>
        <v>0</v>
      </c>
      <c r="L322" s="149">
        <v>0</v>
      </c>
      <c r="M322" s="114">
        <v>8.7999999999999995E-2</v>
      </c>
      <c r="N322" s="115">
        <v>0.08</v>
      </c>
      <c r="O322" s="31">
        <f>L322*(1+M322+N322)</f>
        <v>0</v>
      </c>
      <c r="P322" s="18">
        <f>K322*O322</f>
        <v>0</v>
      </c>
      <c r="AB322" s="116">
        <f t="shared" ref="AB322:AB323" si="800">B322</f>
        <v>0</v>
      </c>
      <c r="AC322" s="144"/>
      <c r="AD322" s="113"/>
      <c r="AE322" s="113"/>
      <c r="AF322" s="113"/>
      <c r="AG322" s="113"/>
      <c r="AH322" s="113"/>
      <c r="AI322" s="113"/>
      <c r="AJ322" s="113"/>
      <c r="AK322">
        <f>SUM(AD322:AJ322)</f>
        <v>0</v>
      </c>
      <c r="AL322" s="149">
        <f t="shared" ref="AL322:AL323" si="801">L322</f>
        <v>0</v>
      </c>
      <c r="AM322" s="114">
        <v>8.7999999999999995E-2</v>
      </c>
      <c r="AN322" s="115">
        <v>0.08</v>
      </c>
      <c r="AO322" s="31">
        <f>AL322*(1+AM322+AN322)</f>
        <v>0</v>
      </c>
      <c r="AP322" s="18">
        <f>AK322*AO322</f>
        <v>0</v>
      </c>
      <c r="BB322" s="116">
        <f t="shared" ref="BB322:BB323" si="802">AB322</f>
        <v>0</v>
      </c>
      <c r="BC322" s="144"/>
      <c r="BD322" s="113"/>
      <c r="BE322" s="113"/>
      <c r="BF322" s="113"/>
      <c r="BG322" s="113"/>
      <c r="BH322" s="113"/>
      <c r="BI322" s="113"/>
      <c r="BJ322" s="113"/>
      <c r="BK322">
        <f>SUM(BD322:BJ322)</f>
        <v>0</v>
      </c>
      <c r="BL322" s="149">
        <f t="shared" ref="BL322:BL323" si="803">AL322</f>
        <v>0</v>
      </c>
      <c r="BM322" s="114">
        <v>8.7999999999999995E-2</v>
      </c>
      <c r="BN322" s="115">
        <v>0.08</v>
      </c>
      <c r="BO322" s="31">
        <f>BL322*(1+BM322+BN322)</f>
        <v>0</v>
      </c>
      <c r="BP322" s="18">
        <f>BK322*BO322</f>
        <v>0</v>
      </c>
      <c r="CB322" s="116">
        <f t="shared" ref="CB322:CB323" si="804">BB322</f>
        <v>0</v>
      </c>
      <c r="CC322" s="144"/>
      <c r="CD322" s="113"/>
      <c r="CE322" s="113"/>
      <c r="CF322" s="113"/>
      <c r="CG322" s="113"/>
      <c r="CH322" s="113"/>
      <c r="CI322" s="113"/>
      <c r="CJ322" s="113"/>
      <c r="CK322">
        <f>SUM(CD322:CJ322)</f>
        <v>0</v>
      </c>
      <c r="CL322" s="149">
        <f t="shared" ref="CL322:CL323" si="805">BL322</f>
        <v>0</v>
      </c>
      <c r="CM322" s="114">
        <v>8.7999999999999995E-2</v>
      </c>
      <c r="CN322" s="115">
        <v>0.08</v>
      </c>
      <c r="CO322" s="31">
        <f>CL322*(1+CM322+CN322)</f>
        <v>0</v>
      </c>
      <c r="CP322" s="18">
        <f>CK322*CO322</f>
        <v>0</v>
      </c>
    </row>
    <row r="323" spans="2:94" x14ac:dyDescent="0.35">
      <c r="B323" s="116" t="str">
        <f>B312</f>
        <v>Waiting staff</v>
      </c>
      <c r="C323" s="144"/>
      <c r="D323" s="113"/>
      <c r="E323" s="113"/>
      <c r="F323" s="113"/>
      <c r="G323" s="113"/>
      <c r="H323" s="113"/>
      <c r="I323" s="113"/>
      <c r="J323" s="113"/>
      <c r="K323">
        <f>SUM(D323:J323)</f>
        <v>0</v>
      </c>
      <c r="L323" s="149">
        <v>0</v>
      </c>
      <c r="M323" s="114">
        <v>0.1105</v>
      </c>
      <c r="N323" s="115">
        <v>0.08</v>
      </c>
      <c r="O323" s="31">
        <f>L323*(1+M323+N323)</f>
        <v>0</v>
      </c>
      <c r="P323" s="18">
        <f>K323*O323</f>
        <v>0</v>
      </c>
      <c r="AB323" s="116" t="str">
        <f t="shared" si="800"/>
        <v>Waiting staff</v>
      </c>
      <c r="AC323" s="144"/>
      <c r="AD323" s="113"/>
      <c r="AE323" s="113"/>
      <c r="AF323" s="113"/>
      <c r="AG323" s="113"/>
      <c r="AH323" s="113"/>
      <c r="AI323" s="113"/>
      <c r="AJ323" s="113"/>
      <c r="AK323">
        <f>SUM(AD323:AJ323)</f>
        <v>0</v>
      </c>
      <c r="AL323" s="149">
        <f t="shared" si="801"/>
        <v>0</v>
      </c>
      <c r="AM323" s="114">
        <v>0.1105</v>
      </c>
      <c r="AN323" s="115">
        <v>0.08</v>
      </c>
      <c r="AO323" s="31">
        <f>AL323*(1+AM323+AN323)</f>
        <v>0</v>
      </c>
      <c r="AP323" s="18">
        <f>AK323*AO323</f>
        <v>0</v>
      </c>
      <c r="BB323" s="116" t="str">
        <f t="shared" si="802"/>
        <v>Waiting staff</v>
      </c>
      <c r="BC323" s="144"/>
      <c r="BD323" s="113"/>
      <c r="BE323" s="113"/>
      <c r="BF323" s="113"/>
      <c r="BG323" s="113"/>
      <c r="BH323" s="113"/>
      <c r="BI323" s="113"/>
      <c r="BJ323" s="113"/>
      <c r="BK323">
        <f>SUM(BD323:BJ323)</f>
        <v>0</v>
      </c>
      <c r="BL323" s="149">
        <f t="shared" si="803"/>
        <v>0</v>
      </c>
      <c r="BM323" s="114">
        <v>0.1105</v>
      </c>
      <c r="BN323" s="115">
        <v>0.08</v>
      </c>
      <c r="BO323" s="31">
        <f>BL323*(1+BM323+BN323)</f>
        <v>0</v>
      </c>
      <c r="BP323" s="18">
        <f>BK323*BO323</f>
        <v>0</v>
      </c>
      <c r="CB323" s="116" t="str">
        <f t="shared" si="804"/>
        <v>Waiting staff</v>
      </c>
      <c r="CC323" s="144"/>
      <c r="CD323" s="113"/>
      <c r="CE323" s="113"/>
      <c r="CF323" s="113"/>
      <c r="CG323" s="113"/>
      <c r="CH323" s="113"/>
      <c r="CI323" s="113"/>
      <c r="CJ323" s="113"/>
      <c r="CK323">
        <f>SUM(CD323:CJ323)</f>
        <v>0</v>
      </c>
      <c r="CL323" s="149">
        <f t="shared" si="805"/>
        <v>0</v>
      </c>
      <c r="CM323" s="114">
        <v>0.1105</v>
      </c>
      <c r="CN323" s="115">
        <v>0.08</v>
      </c>
      <c r="CO323" s="31">
        <f>CL323*(1+CM323+CN323)</f>
        <v>0</v>
      </c>
      <c r="CP323" s="18">
        <f>CK323*CO323</f>
        <v>0</v>
      </c>
    </row>
    <row r="324" spans="2:94" x14ac:dyDescent="0.35">
      <c r="B324" s="7" t="s">
        <v>210</v>
      </c>
      <c r="C324" s="12"/>
      <c r="D324" s="288">
        <f>(D322*O322)+(D323*O323)</f>
        <v>0</v>
      </c>
      <c r="E324" s="288">
        <f>(E322*O322)+(E323*O323)</f>
        <v>0</v>
      </c>
      <c r="F324" s="288">
        <f>(F322*O322)+(F323*O323)</f>
        <v>0</v>
      </c>
      <c r="G324" s="288">
        <f>(G322*O322)+(G323*O323)</f>
        <v>0</v>
      </c>
      <c r="H324" s="288">
        <f>(H322*O322)+(H323*O323)</f>
        <v>0</v>
      </c>
      <c r="I324" s="288">
        <f>(I322*O322)+(I323*O323)</f>
        <v>0</v>
      </c>
      <c r="J324" s="288">
        <f>(J322*O322)+(J323*O323)</f>
        <v>0</v>
      </c>
      <c r="L324" s="272"/>
      <c r="M324" s="152"/>
      <c r="N324" s="152"/>
      <c r="O324" s="16"/>
      <c r="P324" s="19">
        <f>SUM(P322:P323)</f>
        <v>0</v>
      </c>
      <c r="AB324" s="7" t="s">
        <v>210</v>
      </c>
      <c r="AC324" s="12"/>
      <c r="AD324" s="288">
        <f>(AD322*AO322)+(AD323*AO323)</f>
        <v>0</v>
      </c>
      <c r="AE324" s="288">
        <f>(AE322*AO322)+(AE323*AO323)</f>
        <v>0</v>
      </c>
      <c r="AF324" s="288">
        <f>(AF322*AO322)+(AF323*AO323)</f>
        <v>0</v>
      </c>
      <c r="AG324" s="288">
        <f>(AG322*AO322)+(AG323*AO323)</f>
        <v>0</v>
      </c>
      <c r="AH324" s="288">
        <f>(AH322*AO322)+(AH323*AO323)</f>
        <v>0</v>
      </c>
      <c r="AI324" s="288">
        <f>(AI322*AO322)+(AI323*AO323)</f>
        <v>0</v>
      </c>
      <c r="AJ324" s="288">
        <f>(AJ322*AO322)+(AJ323*AO323)</f>
        <v>0</v>
      </c>
      <c r="AL324" s="272"/>
      <c r="AM324" s="152"/>
      <c r="AN324" s="152"/>
      <c r="AO324" s="16"/>
      <c r="AP324" s="19">
        <f>SUM(AP322:AP323)</f>
        <v>0</v>
      </c>
      <c r="BB324" s="7" t="s">
        <v>210</v>
      </c>
      <c r="BC324" s="12"/>
      <c r="BD324" s="288">
        <f>(BD322*BO322)+(BD323*BO323)</f>
        <v>0</v>
      </c>
      <c r="BE324" s="288">
        <f>(BE322*BO322)+(BE323*BO323)</f>
        <v>0</v>
      </c>
      <c r="BF324" s="288">
        <f>(BF322*BO322)+(BF323*BO323)</f>
        <v>0</v>
      </c>
      <c r="BG324" s="288">
        <f>(BG322*BO322)+(BG323*BO323)</f>
        <v>0</v>
      </c>
      <c r="BH324" s="288">
        <f>(BH322*BO322)+(BH323*BO323)</f>
        <v>0</v>
      </c>
      <c r="BI324" s="288">
        <f>(BI322*BO322)+(BI323*BO323)</f>
        <v>0</v>
      </c>
      <c r="BJ324" s="288">
        <f>(BJ322*BO322)+(BJ323*BO323)</f>
        <v>0</v>
      </c>
      <c r="BL324" s="272"/>
      <c r="BM324" s="152"/>
      <c r="BN324" s="152"/>
      <c r="BO324" s="16"/>
      <c r="BP324" s="19">
        <f>SUM(BP322:BP323)</f>
        <v>0</v>
      </c>
      <c r="CB324" s="7" t="s">
        <v>210</v>
      </c>
      <c r="CC324" s="12"/>
      <c r="CD324" s="288">
        <f>(CD322*CO322)+(CD323*CO323)</f>
        <v>0</v>
      </c>
      <c r="CE324" s="288">
        <f>(CE322*CO322)+(CE323*CO323)</f>
        <v>0</v>
      </c>
      <c r="CF324" s="288">
        <f>(CF322*CO322)+(CF323*CO323)</f>
        <v>0</v>
      </c>
      <c r="CG324" s="288">
        <f>(CG322*CO322)+(CG323*CO323)</f>
        <v>0</v>
      </c>
      <c r="CH324" s="288">
        <f>(CH322*CO322)+(CH323*CO323)</f>
        <v>0</v>
      </c>
      <c r="CI324" s="288">
        <f>(CI322*CO322)+(CI323*CO323)</f>
        <v>0</v>
      </c>
      <c r="CJ324" s="288">
        <f>(CJ322*CO322)+(CJ323*CO323)</f>
        <v>0</v>
      </c>
      <c r="CL324" s="272"/>
      <c r="CM324" s="152"/>
      <c r="CN324" s="152"/>
      <c r="CO324" s="16"/>
      <c r="CP324" s="19">
        <f>SUM(CP322:CP323)</f>
        <v>0</v>
      </c>
    </row>
    <row r="325" spans="2:94" x14ac:dyDescent="0.35">
      <c r="B325" s="7"/>
      <c r="C325" s="12"/>
      <c r="G325" s="12"/>
      <c r="K325" s="12"/>
      <c r="L325" s="152"/>
      <c r="M325" s="152"/>
      <c r="N325" s="152"/>
      <c r="O325" s="31"/>
      <c r="P325" s="18"/>
      <c r="AB325" s="7"/>
      <c r="AC325" s="12"/>
      <c r="AG325" s="12"/>
      <c r="AK325" s="12"/>
      <c r="AL325" s="152"/>
      <c r="AM325" s="152"/>
      <c r="AN325" s="152"/>
      <c r="AO325" s="31"/>
      <c r="AP325" s="18"/>
      <c r="BB325" s="7"/>
      <c r="BC325" s="12"/>
      <c r="BG325" s="12"/>
      <c r="BK325" s="12"/>
      <c r="BL325" s="152"/>
      <c r="BM325" s="152"/>
      <c r="BN325" s="152"/>
      <c r="BO325" s="31"/>
      <c r="BP325" s="18"/>
      <c r="CB325" s="7"/>
      <c r="CC325" s="12"/>
      <c r="CG325" s="12"/>
      <c r="CK325" s="12"/>
      <c r="CL325" s="152"/>
      <c r="CM325" s="152"/>
      <c r="CN325" s="152"/>
      <c r="CO325" s="31"/>
      <c r="CP325" s="18"/>
    </row>
    <row r="326" spans="2:94" x14ac:dyDescent="0.35">
      <c r="B326" s="8" t="s">
        <v>6</v>
      </c>
      <c r="C326" s="12"/>
      <c r="P326" s="20">
        <f>P299+P306+P313+P319+P324</f>
        <v>0</v>
      </c>
      <c r="AB326" s="8" t="s">
        <v>6</v>
      </c>
      <c r="AC326" s="12"/>
      <c r="AP326" s="20">
        <f>AP299+AP306+AP313+AP319+AP324</f>
        <v>0</v>
      </c>
      <c r="BB326" s="8" t="s">
        <v>6</v>
      </c>
      <c r="BC326" s="12"/>
      <c r="BP326" s="20">
        <f>BP299+BP306+BP313+BP319+BP324</f>
        <v>0</v>
      </c>
      <c r="CB326" s="8" t="s">
        <v>6</v>
      </c>
      <c r="CC326" s="12"/>
      <c r="CP326" s="20">
        <f>CP299+CP306+CP313+CP319+CP324</f>
        <v>0</v>
      </c>
    </row>
    <row r="327" spans="2:94" x14ac:dyDescent="0.35">
      <c r="B327" s="9"/>
      <c r="P327" s="18"/>
      <c r="AB327" s="9"/>
      <c r="AP327" s="18"/>
      <c r="BB327" s="9"/>
      <c r="BP327" s="18"/>
      <c r="CB327" s="9"/>
      <c r="CP327" s="18"/>
    </row>
    <row r="328" spans="2:94" x14ac:dyDescent="0.35">
      <c r="B328" s="94" t="s">
        <v>62</v>
      </c>
      <c r="D328" s="92" t="s">
        <v>18</v>
      </c>
      <c r="E328" s="92" t="s">
        <v>19</v>
      </c>
      <c r="F328" s="92" t="s">
        <v>32</v>
      </c>
      <c r="G328" s="92" t="s">
        <v>33</v>
      </c>
      <c r="H328" s="92" t="s">
        <v>22</v>
      </c>
      <c r="I328" s="92" t="s">
        <v>23</v>
      </c>
      <c r="J328" s="92" t="s">
        <v>24</v>
      </c>
      <c r="P328" s="18"/>
      <c r="AB328" s="94" t="s">
        <v>62</v>
      </c>
      <c r="AD328" s="92" t="s">
        <v>18</v>
      </c>
      <c r="AE328" s="92" t="s">
        <v>19</v>
      </c>
      <c r="AF328" s="92" t="s">
        <v>32</v>
      </c>
      <c r="AG328" s="92" t="s">
        <v>33</v>
      </c>
      <c r="AH328" s="92" t="s">
        <v>22</v>
      </c>
      <c r="AI328" s="92" t="s">
        <v>23</v>
      </c>
      <c r="AJ328" s="92" t="s">
        <v>24</v>
      </c>
      <c r="AP328" s="18"/>
      <c r="BB328" s="94" t="s">
        <v>62</v>
      </c>
      <c r="BD328" s="92" t="s">
        <v>18</v>
      </c>
      <c r="BE328" s="92" t="s">
        <v>19</v>
      </c>
      <c r="BF328" s="92" t="s">
        <v>32</v>
      </c>
      <c r="BG328" s="92" t="s">
        <v>33</v>
      </c>
      <c r="BH328" s="92" t="s">
        <v>22</v>
      </c>
      <c r="BI328" s="92" t="s">
        <v>23</v>
      </c>
      <c r="BJ328" s="92" t="s">
        <v>24</v>
      </c>
      <c r="BP328" s="18"/>
      <c r="CB328" s="94" t="s">
        <v>62</v>
      </c>
      <c r="CD328" s="92" t="s">
        <v>18</v>
      </c>
      <c r="CE328" s="92" t="s">
        <v>19</v>
      </c>
      <c r="CF328" s="92" t="s">
        <v>32</v>
      </c>
      <c r="CG328" s="92" t="s">
        <v>33</v>
      </c>
      <c r="CH328" s="92" t="s">
        <v>22</v>
      </c>
      <c r="CI328" s="92" t="s">
        <v>23</v>
      </c>
      <c r="CJ328" s="92" t="s">
        <v>24</v>
      </c>
      <c r="CP328" s="18"/>
    </row>
    <row r="329" spans="2:94" x14ac:dyDescent="0.35">
      <c r="B329" s="9" t="s">
        <v>285</v>
      </c>
      <c r="D329" s="24">
        <f>IF(D179&gt;0,(P299/(L179+L190+L199))*D179,0)+IF(D179&gt;0,(P306/(L65+L66))*D65,0)+IF(D179&gt;0,((P313+P319+P324)/(L179+L190+L199))*D179,0)</f>
        <v>0</v>
      </c>
      <c r="E329" s="24">
        <f>IF(E179&gt;0,(P299/(L179+L190+L199))*E179,0)+IF(E179&gt;0,(P306/(L65+L66))*E65,0)+IF(E179&gt;0,((P313+P319+P324)/(L179+L190+L199))*E179,0)</f>
        <v>0</v>
      </c>
      <c r="F329" s="24">
        <f>IF(F179&gt;0,(P299/(L179+L190+L199))*F179,0)+IF(F179&gt;0,(P306/(L65+L66))*F65,0)+IF(F179&gt;0,((P313+P319+P324)/(L179+L190+L199))*F179,0)</f>
        <v>0</v>
      </c>
      <c r="G329" s="24">
        <f>IF(G179&gt;0,(P299/(L179+L190+L199))*G179,0)+IF(G179&gt;0,(P306/(L65+L66))*G65,0)+IF(G179&gt;0,((P313+P319+P324)/(L179+L190+L199))*G179,0)</f>
        <v>0</v>
      </c>
      <c r="H329" s="24">
        <f>IF(H179&gt;0,(P299/(L179+L190+L199))*H179,0)+IF(H179&gt;0,(P306/(L65+L66))*H65,0)+IF(H179&gt;0,((P313+P319+P324)/(L179+L190+L199))*H179,0)</f>
        <v>0</v>
      </c>
      <c r="I329" s="24" t="e">
        <f>IF(I179&gt;0,(P299/(L179+L190+L199))*I179,0)+IF(I179&gt;0,(P306/(L65+L66))*I65,0)+IF(178&gt;0,((P313+P319+P324)/(L179+L190+L199))*I179,0)</f>
        <v>#DIV/0!</v>
      </c>
      <c r="J329" s="24">
        <f>IF(J179&gt;0,(P299/(L179+L190+L199))*J179,0)+IF(J179&gt;0,(P306/(L65+L66))*J65,0)+IF(J179&gt;0,((P313+P319+P324)/(L179+L190+L199))*J179,0)</f>
        <v>0</v>
      </c>
      <c r="K329" s="24" t="e">
        <f>SUM(D329:J329)</f>
        <v>#DIV/0!</v>
      </c>
      <c r="P329" s="18"/>
      <c r="AB329" s="9" t="s">
        <v>285</v>
      </c>
      <c r="AD329" s="24">
        <f>IF(AD179&gt;0,(AP299/(AL179+AL190+AL199))*AD179,0)+IF(AD179&gt;0,(AP306/(AL65+AL66))*AD65,0)+IF(AD179&gt;0,((AP313+AP319+AP324)/(AL179+AL190+AL199))*AD179,0)</f>
        <v>0</v>
      </c>
      <c r="AE329" s="24">
        <f>IF(AE179&gt;0,(AP299/(AL179+AL190+AL199))*AE179,0)+IF(AE179&gt;0,(AP306/(AL65+AL66))*AE65,0)+IF(AE179&gt;0,((AP313+AP319+AP324)/(AL179+AL190+AL199))*AE179,0)</f>
        <v>0</v>
      </c>
      <c r="AF329" s="24">
        <f>IF(AF179&gt;0,(AP299/(AL179+AL190+AL199))*AF179,0)+IF(AF179&gt;0,(AP306/(AL65+AL66))*AF65,0)+IF(AF179&gt;0,((AP313+AP319+AP324)/(AL179+AL190+AL199))*AF179,0)</f>
        <v>0</v>
      </c>
      <c r="AG329" s="24">
        <f>IF(AG179&gt;0,(AP299/(AL179+AL190+AL199))*AG179,0)+IF(AG179&gt;0,(AP306/(AL65+AL66))*AG65,0)+IF(AG179&gt;0,((AP313+AP319+AP324)/(AL179+AL190+AL199))*AG179,0)</f>
        <v>0</v>
      </c>
      <c r="AH329" s="24">
        <f>IF(AH179&gt;0,(AP299/(AL179+AL190+AL199))*AH179,0)+IF(AH179&gt;0,(AP306/(AL65+AL66))*AH65,0)+IF(AH179&gt;0,((AP313+AP319+AP324)/(AL179+AL190+AL199))*AH179,0)</f>
        <v>0</v>
      </c>
      <c r="AI329" s="24" t="e">
        <f>IF(AI179&gt;0,(AP299/(AL179+AL190+AL199))*AI179,0)+IF(AI179&gt;0,(AP306/(AL65+AL66))*AI65,0)+IF(178&gt;0,((AP313+AP319+AP324)/(AL179+AL190+AL199))*AI179,0)</f>
        <v>#DIV/0!</v>
      </c>
      <c r="AJ329" s="24">
        <f>IF(AJ179&gt;0,(AP299/(AL179+AL190+AL199))*AJ179,0)+IF(AJ179&gt;0,(AP306/(AL65+AL66))*AJ65,0)+IF(AJ179&gt;0,((AP313+AP319+AP324)/(AL179+AL190+AL199))*AJ179,0)</f>
        <v>0</v>
      </c>
      <c r="AK329" s="24" t="e">
        <f>SUM(AD329:AJ329)</f>
        <v>#DIV/0!</v>
      </c>
      <c r="AP329" s="18"/>
      <c r="BB329" s="9" t="s">
        <v>285</v>
      </c>
      <c r="BD329" s="24">
        <f>IF(BD179&gt;0,(BP299/(BL179+BL190+BL199))*BD179,0)+IF(BD179&gt;0,(BP306/(BL65+BL66))*BD65,0)+IF(BD179&gt;0,((BP313+BP319+BP324)/(BL179+BL190+BL199))*BD179,0)</f>
        <v>0</v>
      </c>
      <c r="BE329" s="24">
        <f>IF(BE179&gt;0,(BP299/(BL179+BL190+BL199))*BE179,0)+IF(BE179&gt;0,(BP306/(BL65+BL66))*BE65,0)+IF(BE179&gt;0,((BP313+BP319+BP324)/(BL179+BL190+BL199))*BE179,0)</f>
        <v>0</v>
      </c>
      <c r="BF329" s="24">
        <f>IF(BF179&gt;0,(BP299/(BL179+BL190+BL199))*BF179,0)+IF(BF179&gt;0,(BP306/(BL65+BL66))*BF65,0)+IF(BF179&gt;0,((BP313+BP319+BP324)/(BL179+BL190+BL199))*BF179,0)</f>
        <v>0</v>
      </c>
      <c r="BG329" s="24">
        <f>IF(BG179&gt;0,(BP299/(BL179+BL190+BL199))*BG179,0)+IF(BG179&gt;0,(BP306/(BL65+BL66))*BG65,0)+IF(BG179&gt;0,((BP313+BP319+BP324)/(BL179+BL190+BL199))*BG179,0)</f>
        <v>0</v>
      </c>
      <c r="BH329" s="24">
        <f>IF(BH179&gt;0,(BP299/(BL179+BL190+BL199))*BH179,0)+IF(BH179&gt;0,(BP306/(BL65+BL66))*BH65,0)+IF(BH179&gt;0,((BP313+BP319+BP324)/(BL179+BL190+BL199))*BH179,0)</f>
        <v>0</v>
      </c>
      <c r="BI329" s="24" t="e">
        <f>IF(BI179&gt;0,(BP299/(BL179+BL190+BL199))*BI179,0)+IF(BI179&gt;0,(BP306/(BL65+BL66))*BI65,0)+IF(178&gt;0,((BP313+BP319+BP324)/(BL179+BL190+BL199))*BI179,0)</f>
        <v>#DIV/0!</v>
      </c>
      <c r="BJ329" s="24">
        <f>IF(BJ179&gt;0,(BP299/(BL179+BL190+BL199))*BJ179,0)+IF(BJ179&gt;0,(BP306/(BL65+BL66))*BJ65,0)+IF(BJ179&gt;0,((BP313+BP319+BP324)/(BL179+BL190+BL199))*BJ179,0)</f>
        <v>0</v>
      </c>
      <c r="BK329" s="24" t="e">
        <f>SUM(BD329:BJ329)</f>
        <v>#DIV/0!</v>
      </c>
      <c r="BP329" s="18"/>
      <c r="CB329" s="9" t="s">
        <v>285</v>
      </c>
      <c r="CD329" s="24">
        <f>IF(CD179&gt;0,(CP299/(CL179+CL190+CL199))*CD179,0)+IF(CD179&gt;0,(CP306/(CL65+CL66))*CD65,0)+IF(CD179&gt;0,((CP313+CP319+CP324)/(CL179+CL190+CL199))*CD179,0)</f>
        <v>0</v>
      </c>
      <c r="CE329" s="24">
        <f>IF(CE179&gt;0,(CP299/(CL179+CL190+CL199))*CE179,0)+IF(CE179&gt;0,(CP306/(CL65+CL66))*CE65,0)+IF(CE179&gt;0,((CP313+CP319+CP324)/(CL179+CL190+CL199))*CE179,0)</f>
        <v>0</v>
      </c>
      <c r="CF329" s="24">
        <f>IF(CF179&gt;0,(CP299/(CL179+CL190+CL199))*CF179,0)+IF(CF179&gt;0,(CP306/(CL65+CL66))*CF65,0)+IF(CF179&gt;0,((CP313+CP319+CP324)/(CL179+CL190+CL199))*CF179,0)</f>
        <v>0</v>
      </c>
      <c r="CG329" s="24">
        <f>IF(CG179&gt;0,(CP299/(CL179+CL190+CL199))*CG179,0)+IF(CG179&gt;0,(CP306/(CL65+CL66))*CG65,0)+IF(CG179&gt;0,((CP313+CP319+CP324)/(CL179+CL190+CL199))*CG179,0)</f>
        <v>0</v>
      </c>
      <c r="CH329" s="24">
        <f>IF(CH179&gt;0,(CP299/(CL179+CL190+CL199))*CH179,0)+IF(CH179&gt;0,(CP306/(CL65+CL66))*CH65,0)+IF(CH179&gt;0,((CP313+CP319+CP324)/(CL179+CL190+CL199))*CH179,0)</f>
        <v>0</v>
      </c>
      <c r="CI329" s="24" t="e">
        <f>IF(CI179&gt;0,(CP299/(CL179+CL190+CL199))*CI179,0)+IF(CI179&gt;0,(CP306/(CL65+CL66))*CI65,0)+IF(178&gt;0,((CP313+CP319+CP324)/(CL179+CL190+CL199))*CI179,0)</f>
        <v>#DIV/0!</v>
      </c>
      <c r="CJ329" s="24">
        <f>IF(CJ179&gt;0,(CP299/(CL179+CL190+CL199))*CJ179,0)+IF(CJ179&gt;0,(CP306/(CL65+CL66))*CJ65,0)+IF(CJ179&gt;0,((CP313+CP319+CP324)/(CL179+CL190+CL199))*CJ179,0)</f>
        <v>0</v>
      </c>
      <c r="CK329" s="24" t="e">
        <f>SUM(CD329:CJ329)</f>
        <v>#DIV/0!</v>
      </c>
      <c r="CP329" s="18"/>
    </row>
    <row r="330" spans="2:94" x14ac:dyDescent="0.35">
      <c r="B330" s="9" t="s">
        <v>280</v>
      </c>
      <c r="D330" s="24">
        <f>IF(D190&gt;0,(P299/(L179+L190+L199))*D190,0)+IF(D190&gt;0,(P306/(L65+L66))*D66,0)+IF(D190&gt;0,((P313+P319+P324)/(L179+L190+L199))*D190,0)</f>
        <v>0</v>
      </c>
      <c r="E330" s="24">
        <f>IF(E190&gt;0,(P299/(L179+L190+L199))*E190,0)+IF(E190&gt;0,(P306/(L65+L66))*E66,0)+IF(E190&gt;0,((P313+P319+P324)/(L179+L190+L199))*E190,0)</f>
        <v>0</v>
      </c>
      <c r="F330" s="24">
        <f>IF(F190&gt;0,(P299/(L179+L190+L199))*F190,0)+IF(F190&gt;0,(P306/(L65+L66))*F66,0)+IF(F190&gt;0,((P313+P319+P324)/(L179+L190+L199))*F190,0)</f>
        <v>0</v>
      </c>
      <c r="G330" s="24">
        <f>IF(G190&gt;0,(P299/(L179+L190+L199))*G190,0)+IF(G190&gt;0,(P306/(L65+L66))*G66,0)+IF(G190&gt;0,((P313+P319+P324)/(L179+L190+L199))*G190,0)</f>
        <v>0</v>
      </c>
      <c r="H330" s="24">
        <f>IF(H190&gt;0,(P299/(L179+L190+L199))*H190,0)+IF(H190&gt;0,(P306/(L65+L66))*H66,0)+IF(H190&gt;0,((P313+P319+P324)/(L179+L190+L199))*H190,0)</f>
        <v>0</v>
      </c>
      <c r="I330" s="24">
        <f>IF(I190&gt;0,(P299/(L179+L190+L199))*I190,0)+IF(I190&gt;0,(P306/(L65+L66))*I66,0)+IF(I190&gt;0,((P313+P319+P324)/(L179+L190+L199))*I190,0)</f>
        <v>0</v>
      </c>
      <c r="J330" s="24">
        <f>IF(J190&gt;0,(P299/(L179+L190+L199))*J190,0)+IF(J190&gt;0,(P306/(L65+L66))*J66,0)+IF(J190&gt;0,((P313+P319+P324)/(L179+L190+L199))*J190,0)</f>
        <v>0</v>
      </c>
      <c r="K330" s="24">
        <f t="shared" ref="K330:K331" si="806">SUM(D330:J330)</f>
        <v>0</v>
      </c>
      <c r="P330" s="18"/>
      <c r="AB330" s="9" t="s">
        <v>280</v>
      </c>
      <c r="AD330" s="24">
        <f>IF(AD190&gt;0,(AP299/(AL179+AL190+AL199))*AD190,0)+IF(AD190&gt;0,(AP306/(AL65+AL66))*AD66,0)+IF(AD190&gt;0,((AP313+AP319+AP324)/(AL179+AL190+AL199))*AD190,0)</f>
        <v>0</v>
      </c>
      <c r="AE330" s="24">
        <f>IF(AE190&gt;0,(AP299/(AL179+AL190+AL199))*AE190,0)+IF(AE190&gt;0,(AP306/(AL65+AL66))*AE66,0)+IF(AE190&gt;0,((AP313+AP319+AP324)/(AL179+AL190+AL199))*AE190,0)</f>
        <v>0</v>
      </c>
      <c r="AF330" s="24">
        <f>IF(AF190&gt;0,(AP299/(AL179+AL190+AL199))*AF190,0)+IF(AF190&gt;0,(AP306/(AL65+AL66))*AF66,0)+IF(AF190&gt;0,((AP313+AP319+AP324)/(AL179+AL190+AL199))*AF190,0)</f>
        <v>0</v>
      </c>
      <c r="AG330" s="24">
        <f>IF(AG190&gt;0,(AP299/(AL179+AL190+AL199))*AG190,0)+IF(AG190&gt;0,(AP306/(AL65+AL66))*AG66,0)+IF(AG190&gt;0,((AP313+AP319+AP324)/(AL179+AL190+AL199))*AG190,0)</f>
        <v>0</v>
      </c>
      <c r="AH330" s="24">
        <f>IF(AH190&gt;0,(AP299/(AL179+AL190+AL199))*AH190,0)+IF(AH190&gt;0,(AP306/(AL65+AL66))*AH66,0)+IF(AH190&gt;0,((AP313+AP319+AP324)/(AL179+AL190+AL199))*AH190,0)</f>
        <v>0</v>
      </c>
      <c r="AI330" s="24">
        <f>IF(AI190&gt;0,(AP299/(AL179+AL190+AL199))*AI190,0)+IF(AI190&gt;0,(AP306/(AL65+AL66))*AI66,0)+IF(AI190&gt;0,((AP313+AP319+AP324)/(AL179+AL190+AL199))*AI190,0)</f>
        <v>0</v>
      </c>
      <c r="AJ330" s="24">
        <f>IF(AJ190&gt;0,(AP299/(AL179+AL190+AL199))*AJ190,0)+IF(AJ190&gt;0,(AP306/(AL65+AL66))*AJ66,0)+IF(AJ190&gt;0,((AP313+AP319+AP324)/(AL179+AL190+AL199))*AJ190,0)</f>
        <v>0</v>
      </c>
      <c r="AK330" s="24">
        <f t="shared" ref="AK330:AK331" si="807">SUM(AD330:AJ330)</f>
        <v>0</v>
      </c>
      <c r="AP330" s="18"/>
      <c r="BB330" s="9" t="s">
        <v>280</v>
      </c>
      <c r="BD330" s="24">
        <f>IF(BD190&gt;0,(BP299/(BL179+BL190+BL199))*BD190,0)+IF(BD190&gt;0,(BP306/(BL65+BL66))*BD66,0)+IF(BD190&gt;0,((BP313+BP319+BP324)/(BL179+BL190+BL199))*BD190,0)</f>
        <v>0</v>
      </c>
      <c r="BE330" s="24">
        <f>IF(BE190&gt;0,(BP299/(BL179+BL190+BL199))*BE190,0)+IF(BE190&gt;0,(BP306/(BL65+BL66))*BE66,0)+IF(BE190&gt;0,((BP313+BP319+BP324)/(BL179+BL190+BL199))*BE190,0)</f>
        <v>0</v>
      </c>
      <c r="BF330" s="24">
        <f>IF(BF190&gt;0,(BP299/(BL179+BL190+BL199))*BF190,0)+IF(BF190&gt;0,(BP306/(BL65+BL66))*BF66,0)+IF(BF190&gt;0,((BP313+BP319+BP324)/(BL179+BL190+BL199))*BF190,0)</f>
        <v>0</v>
      </c>
      <c r="BG330" s="24">
        <f>IF(BG190&gt;0,(BP299/(BL179+BL190+BL199))*BG190,0)+IF(BG190&gt;0,(BP306/(BL65+BL66))*BG66,0)+IF(BG190&gt;0,((BP313+BP319+BP324)/(BL179+BL190+BL199))*BG190,0)</f>
        <v>0</v>
      </c>
      <c r="BH330" s="24">
        <f>IF(BH190&gt;0,(BP299/(BL179+BL190+BL199))*BH190,0)+IF(BH190&gt;0,(BP306/(BL65+BL66))*BH66,0)+IF(BH190&gt;0,((BP313+BP319+BP324)/(BL179+BL190+BL199))*BH190,0)</f>
        <v>0</v>
      </c>
      <c r="BI330" s="24">
        <f>IF(BI190&gt;0,(BP299/(BL179+BL190+BL199))*BI190,0)+IF(BI190&gt;0,(BP306/(BL65+BL66))*BI66,0)+IF(BI190&gt;0,((BP313+BP319+BP324)/(BL179+BL190+BL199))*BI190,0)</f>
        <v>0</v>
      </c>
      <c r="BJ330" s="24">
        <f>IF(BJ190&gt;0,(BP299/(BL179+BL190+BL199))*BJ190,0)+IF(BJ190&gt;0,(BP306/(BL65+BL66))*BJ66,0)+IF(BJ190&gt;0,((BP313+BP319+BP324)/(BL179+BL190+BL199))*BJ190,0)</f>
        <v>0</v>
      </c>
      <c r="BK330" s="24">
        <f t="shared" ref="BK330:BK331" si="808">SUM(BD330:BJ330)</f>
        <v>0</v>
      </c>
      <c r="BP330" s="18"/>
      <c r="CB330" s="9" t="s">
        <v>280</v>
      </c>
      <c r="CD330" s="24">
        <f>IF(CD190&gt;0,(CP299/(CL179+CL190+CL199))*CD190,0)+IF(CD190&gt;0,(CP306/(CL65+CL66))*CD66,0)+IF(CD190&gt;0,((CP313+CP319+CP324)/(CL179+CL190+CL199))*CD190,0)</f>
        <v>0</v>
      </c>
      <c r="CE330" s="24">
        <f>IF(CE190&gt;0,(CP299/(CL179+CL190+CL199))*CE190,0)+IF(CE190&gt;0,(CP306/(CL65+CL66))*CE66,0)+IF(CE190&gt;0,((CP313+CP319+CP324)/(CL179+CL190+CL199))*CE190,0)</f>
        <v>0</v>
      </c>
      <c r="CF330" s="24">
        <f>IF(CF190&gt;0,(CP299/(CL179+CL190+CL199))*CF190,0)+IF(CF190&gt;0,(CP306/(CL65+CL66))*CF66,0)+IF(CF190&gt;0,((CP313+CP319+CP324)/(CL179+CL190+CL199))*CF190,0)</f>
        <v>0</v>
      </c>
      <c r="CG330" s="24">
        <f>IF(CG190&gt;0,(CP299/(CL179+CL190+CL199))*CG190,0)+IF(CG190&gt;0,(CP306/(CL65+CL66))*CG66,0)+IF(CG190&gt;0,((CP313+CP319+CP324)/(CL179+CL190+CL199))*CG190,0)</f>
        <v>0</v>
      </c>
      <c r="CH330" s="24">
        <f>IF(CH190&gt;0,(CP299/(CL179+CL190+CL199))*CH190,0)+IF(CH190&gt;0,(CP306/(CL65+CL66))*CH66,0)+IF(CH190&gt;0,((CP313+CP319+CP324)/(CL179+CL190+CL199))*CH190,0)</f>
        <v>0</v>
      </c>
      <c r="CI330" s="24">
        <f>IF(CI190&gt;0,(CP299/(CL179+CL190+CL199))*CI190,0)+IF(CI190&gt;0,(CP306/(CL65+CL66))*CI66,0)+IF(CI190&gt;0,((CP313+CP319+CP324)/(CL179+CL190+CL199))*CI190,0)</f>
        <v>0</v>
      </c>
      <c r="CJ330" s="24">
        <f>IF(CJ190&gt;0,(CP299/(CL179+CL190+CL199))*CJ190,0)+IF(CJ190&gt;0,(CP306/(CL65+CL66))*CJ66,0)+IF(CJ190&gt;0,((CP313+CP319+CP324)/(CL179+CL190+CL199))*CJ190,0)</f>
        <v>0</v>
      </c>
      <c r="CK330" s="24">
        <f t="shared" ref="CK330:CK331" si="809">SUM(CD330:CJ330)</f>
        <v>0</v>
      </c>
      <c r="CP330" s="18"/>
    </row>
    <row r="331" spans="2:94" x14ac:dyDescent="0.35">
      <c r="B331" s="9" t="s">
        <v>281</v>
      </c>
      <c r="D331" s="24">
        <f>IF(D199&gt;0,(P299/(L179+L190+L199))*D199,0)+IF(D199&gt;0,((P313+P319+P324)/(L179+L190+L199))*D199,0)</f>
        <v>0</v>
      </c>
      <c r="E331" s="24">
        <f>IF(E199&gt;0,(P299/(L179+L190+L199))*E199,0)+IF(E199&gt;0,((P313+P319+P324)/(L179+L190+L199))*E199,0)</f>
        <v>0</v>
      </c>
      <c r="F331" s="24">
        <f>IF(F199&gt;0,(P299/(L179+L190+L199))*F199,0)+IF(F199&gt;0,((P313+P319+P324)/(L179+L190+L199))*F199,0)</f>
        <v>0</v>
      </c>
      <c r="G331" s="24">
        <f>IF(G199&gt;0,(P299/(L179+L190+L199))*G199,0)+IF(G199&gt;0,((P313+P319+P324)/(L179+L190+L199))*G199,0)</f>
        <v>0</v>
      </c>
      <c r="H331" s="24">
        <f>IF(H199&gt;0,(P299/(L179+L190+L199))*H199,0)+IF(H199&gt;0,((P313+P319+P324)/(L179+L190+L199))*H199,0)</f>
        <v>0</v>
      </c>
      <c r="I331" s="24">
        <f>IF(I199&gt;0,(P299/(L179+L190+L199))*I199,0)+IF(I199&gt;0,((P313+P319+P324)/(L179+L190+L199))*I199,0)</f>
        <v>0</v>
      </c>
      <c r="J331" s="24">
        <f>IF(J199&gt;0,(P299/(L179+L190+L199))*J199,0)+IF(J199&gt;0,((P313+P319+P324)/(L179+L190+L199))*J199,0)</f>
        <v>0</v>
      </c>
      <c r="K331" s="24">
        <f t="shared" si="806"/>
        <v>0</v>
      </c>
      <c r="P331" s="18"/>
      <c r="AB331" s="9" t="s">
        <v>281</v>
      </c>
      <c r="AD331" s="24">
        <f>IF(AD199&gt;0,(AP299/(AL179+AL190+AL199))*AD199,0)+IF(AD199&gt;0,((AP313+AP319+AP324)/(AL179+AL190+AL199))*AD199,0)</f>
        <v>0</v>
      </c>
      <c r="AE331" s="24">
        <f>IF(AE199&gt;0,(AP299/(AL179+AL190+AL199))*AE199,0)+IF(AE199&gt;0,((AP313+AP319+AP324)/(AL179+AL190+AL199))*AE199,0)</f>
        <v>0</v>
      </c>
      <c r="AF331" s="24">
        <f>IF(AF199&gt;0,(AP299/(AL179+AL190+AL199))*AF199,0)+IF(AF199&gt;0,((AP313+AP319+AP324)/(AL179+AL190+AL199))*AF199,0)</f>
        <v>0</v>
      </c>
      <c r="AG331" s="24">
        <f>IF(AG199&gt;0,(AP299/(AL179+AL190+AL199))*AG199,0)+IF(AG199&gt;0,((AP313+AP319+AP324)/(AL179+AL190+AL199))*AG199,0)</f>
        <v>0</v>
      </c>
      <c r="AH331" s="24">
        <f>IF(AH199&gt;0,(AP299/(AL179+AL190+AL199))*AH199,0)+IF(AH199&gt;0,((AP313+AP319+AP324)/(AL179+AL190+AL199))*AH199,0)</f>
        <v>0</v>
      </c>
      <c r="AI331" s="24">
        <f>IF(AI199&gt;0,(AP299/(AL179+AL190+AL199))*AI199,0)+IF(AI199&gt;0,((AP313+AP319+AP324)/(AL179+AL190+AL199))*AI199,0)</f>
        <v>0</v>
      </c>
      <c r="AJ331" s="24">
        <f>IF(AJ199&gt;0,(AP299/(AL179+AL190+AL199))*AJ199,0)+IF(AJ199&gt;0,((AP313+AP319+AP324)/(AL179+AL190+AL199))*AJ199,0)</f>
        <v>0</v>
      </c>
      <c r="AK331" s="24">
        <f t="shared" si="807"/>
        <v>0</v>
      </c>
      <c r="AP331" s="18"/>
      <c r="BB331" s="9" t="s">
        <v>281</v>
      </c>
      <c r="BD331" s="24">
        <f>IF(BD199&gt;0,(BP299/(BL179+BL190+BL199))*BD199,0)+IF(BD199&gt;0,((BP313+BP319+BP324)/(BL179+BL190+BL199))*BD199,0)</f>
        <v>0</v>
      </c>
      <c r="BE331" s="24">
        <f>IF(BE199&gt;0,(BP299/(BL179+BL190+BL199))*BE199,0)+IF(BE199&gt;0,((BP313+BP319+BP324)/(BL179+BL190+BL199))*BE199,0)</f>
        <v>0</v>
      </c>
      <c r="BF331" s="24">
        <f>IF(BF199&gt;0,(BP299/(BL179+BL190+BL199))*BF199,0)+IF(BF199&gt;0,((BP313+BP319+BP324)/(BL179+BL190+BL199))*BF199,0)</f>
        <v>0</v>
      </c>
      <c r="BG331" s="24">
        <f>IF(BG199&gt;0,(BP299/(BL179+BL190+BL199))*BG199,0)+IF(BG199&gt;0,((BP313+BP319+BP324)/(BL179+BL190+BL199))*BG199,0)</f>
        <v>0</v>
      </c>
      <c r="BH331" s="24">
        <f>IF(BH199&gt;0,(BP299/(BL179+BL190+BL199))*BH199,0)+IF(BH199&gt;0,((BP313+BP319+BP324)/(BL179+BL190+BL199))*BH199,0)</f>
        <v>0</v>
      </c>
      <c r="BI331" s="24">
        <f>IF(BI199&gt;0,(BP299/(BL179+BL190+BL199))*BI199,0)+IF(BI199&gt;0,((BP313+BP319+BP324)/(BL179+BL190+BL199))*BI199,0)</f>
        <v>0</v>
      </c>
      <c r="BJ331" s="24">
        <f>IF(BJ199&gt;0,(BP299/(BL179+BL190+BL199))*BJ199,0)+IF(BJ199&gt;0,((BP313+BP319+BP324)/(BL179+BL190+BL199))*BJ199,0)</f>
        <v>0</v>
      </c>
      <c r="BK331" s="24">
        <f t="shared" si="808"/>
        <v>0</v>
      </c>
      <c r="BP331" s="18"/>
      <c r="CB331" s="9" t="s">
        <v>281</v>
      </c>
      <c r="CD331" s="24">
        <f>IF(CD199&gt;0,(CP299/(CL179+CL190+CL199))*CD199,0)+IF(CD199&gt;0,((CP313+CP319+CP324)/(CL179+CL190+CL199))*CD199,0)</f>
        <v>0</v>
      </c>
      <c r="CE331" s="24">
        <f>IF(CE199&gt;0,(CP299/(CL179+CL190+CL199))*CE199,0)+IF(CE199&gt;0,((CP313+CP319+CP324)/(CL179+CL190+CL199))*CE199,0)</f>
        <v>0</v>
      </c>
      <c r="CF331" s="24">
        <f>IF(CF199&gt;0,(CP299/(CL179+CL190+CL199))*CF199,0)+IF(CF199&gt;0,((CP313+CP319+CP324)/(CL179+CL190+CL199))*CF199,0)</f>
        <v>0</v>
      </c>
      <c r="CG331" s="24">
        <f>IF(CG199&gt;0,(CP299/(CL179+CL190+CL199))*CG199,0)+IF(CG199&gt;0,((CP313+CP319+CP324)/(CL179+CL190+CL199))*CG199,0)</f>
        <v>0</v>
      </c>
      <c r="CH331" s="24">
        <f>IF(CH199&gt;0,(CP299/(CL179+CL190+CL199))*CH199,0)+IF(CH199&gt;0,((CP313+CP319+CP324)/(CL179+CL190+CL199))*CH199,0)</f>
        <v>0</v>
      </c>
      <c r="CI331" s="24">
        <f>IF(CI199&gt;0,(CP299/(CL179+CL190+CL199))*CI199,0)+IF(CI199&gt;0,((CP313+CP319+CP324)/(CL179+CL190+CL199))*CI199,0)</f>
        <v>0</v>
      </c>
      <c r="CJ331" s="24">
        <f>IF(CJ199&gt;0,(CP299/(CL179+CL190+CL199))*CJ199,0)+IF(CJ199&gt;0,((CP313+CP319+CP324)/(CL179+CL190+CL199))*CJ199,0)</f>
        <v>0</v>
      </c>
      <c r="CK331" s="24">
        <f t="shared" si="809"/>
        <v>0</v>
      </c>
      <c r="CP331" s="18"/>
    </row>
    <row r="332" spans="2:94" x14ac:dyDescent="0.35">
      <c r="B332" s="7" t="s">
        <v>1</v>
      </c>
      <c r="D332" s="36">
        <f t="shared" ref="D332:J332" si="810">SUM(D329:D331)</f>
        <v>0</v>
      </c>
      <c r="E332" s="36">
        <f t="shared" si="810"/>
        <v>0</v>
      </c>
      <c r="F332" s="36">
        <f t="shared" si="810"/>
        <v>0</v>
      </c>
      <c r="G332" s="36">
        <f t="shared" si="810"/>
        <v>0</v>
      </c>
      <c r="H332" s="36">
        <f t="shared" si="810"/>
        <v>0</v>
      </c>
      <c r="I332" s="36" t="e">
        <f t="shared" si="810"/>
        <v>#DIV/0!</v>
      </c>
      <c r="J332" s="36">
        <f t="shared" si="810"/>
        <v>0</v>
      </c>
      <c r="P332" s="20" t="e">
        <f>SUM(D332:J332)</f>
        <v>#DIV/0!</v>
      </c>
      <c r="AB332" s="7" t="s">
        <v>1</v>
      </c>
      <c r="AD332" s="36">
        <f t="shared" ref="AD332" si="811">SUM(AD329:AD331)</f>
        <v>0</v>
      </c>
      <c r="AE332" s="36">
        <f t="shared" ref="AE332" si="812">SUM(AE329:AE331)</f>
        <v>0</v>
      </c>
      <c r="AF332" s="36">
        <f t="shared" ref="AF332" si="813">SUM(AF329:AF331)</f>
        <v>0</v>
      </c>
      <c r="AG332" s="36">
        <f t="shared" ref="AG332" si="814">SUM(AG329:AG331)</f>
        <v>0</v>
      </c>
      <c r="AH332" s="36">
        <f t="shared" ref="AH332" si="815">SUM(AH329:AH331)</f>
        <v>0</v>
      </c>
      <c r="AI332" s="36" t="e">
        <f t="shared" ref="AI332" si="816">SUM(AI329:AI331)</f>
        <v>#DIV/0!</v>
      </c>
      <c r="AJ332" s="36">
        <f t="shared" ref="AJ332" si="817">SUM(AJ329:AJ331)</f>
        <v>0</v>
      </c>
      <c r="AP332" s="20" t="e">
        <f>SUM(AD332:AJ332)</f>
        <v>#DIV/0!</v>
      </c>
      <c r="BB332" s="7" t="s">
        <v>1</v>
      </c>
      <c r="BD332" s="36">
        <f t="shared" ref="BD332" si="818">SUM(BD329:BD331)</f>
        <v>0</v>
      </c>
      <c r="BE332" s="36">
        <f t="shared" ref="BE332" si="819">SUM(BE329:BE331)</f>
        <v>0</v>
      </c>
      <c r="BF332" s="36">
        <f t="shared" ref="BF332" si="820">SUM(BF329:BF331)</f>
        <v>0</v>
      </c>
      <c r="BG332" s="36">
        <f t="shared" ref="BG332" si="821">SUM(BG329:BG331)</f>
        <v>0</v>
      </c>
      <c r="BH332" s="36">
        <f t="shared" ref="BH332" si="822">SUM(BH329:BH331)</f>
        <v>0</v>
      </c>
      <c r="BI332" s="36" t="e">
        <f t="shared" ref="BI332" si="823">SUM(BI329:BI331)</f>
        <v>#DIV/0!</v>
      </c>
      <c r="BJ332" s="36">
        <f t="shared" ref="BJ332" si="824">SUM(BJ329:BJ331)</f>
        <v>0</v>
      </c>
      <c r="BP332" s="20" t="e">
        <f>SUM(BD332:BJ332)</f>
        <v>#DIV/0!</v>
      </c>
      <c r="CB332" s="7" t="s">
        <v>1</v>
      </c>
      <c r="CD332" s="36">
        <f t="shared" ref="CD332" si="825">SUM(CD329:CD331)</f>
        <v>0</v>
      </c>
      <c r="CE332" s="36">
        <f t="shared" ref="CE332" si="826">SUM(CE329:CE331)</f>
        <v>0</v>
      </c>
      <c r="CF332" s="36">
        <f t="shared" ref="CF332" si="827">SUM(CF329:CF331)</f>
        <v>0</v>
      </c>
      <c r="CG332" s="36">
        <f t="shared" ref="CG332" si="828">SUM(CG329:CG331)</f>
        <v>0</v>
      </c>
      <c r="CH332" s="36">
        <f t="shared" ref="CH332" si="829">SUM(CH329:CH331)</f>
        <v>0</v>
      </c>
      <c r="CI332" s="36" t="e">
        <f t="shared" ref="CI332" si="830">SUM(CI329:CI331)</f>
        <v>#DIV/0!</v>
      </c>
      <c r="CJ332" s="36">
        <f t="shared" ref="CJ332" si="831">SUM(CJ329:CJ331)</f>
        <v>0</v>
      </c>
      <c r="CP332" s="20" t="e">
        <f>SUM(CD332:CJ332)</f>
        <v>#DIV/0!</v>
      </c>
    </row>
    <row r="333" spans="2:94" ht="15" thickBot="1" x14ac:dyDescent="0.4">
      <c r="B333" s="97"/>
      <c r="C333" s="6"/>
      <c r="D333" s="98"/>
      <c r="E333" s="98"/>
      <c r="F333" s="98"/>
      <c r="G333" s="98"/>
      <c r="H333" s="98"/>
      <c r="I333" s="98"/>
      <c r="J333" s="98"/>
      <c r="K333" s="6"/>
      <c r="L333" s="6"/>
      <c r="M333" s="6"/>
      <c r="N333" s="6"/>
      <c r="O333" s="6"/>
      <c r="P333" s="67"/>
      <c r="AB333" s="97"/>
      <c r="AC333" s="6"/>
      <c r="AD333" s="98"/>
      <c r="AE333" s="98"/>
      <c r="AF333" s="98"/>
      <c r="AG333" s="98"/>
      <c r="AH333" s="98"/>
      <c r="AI333" s="98"/>
      <c r="AJ333" s="98"/>
      <c r="AK333" s="6"/>
      <c r="AL333" s="6"/>
      <c r="AM333" s="6"/>
      <c r="AN333" s="6"/>
      <c r="AO333" s="6"/>
      <c r="AP333" s="67"/>
      <c r="BB333" s="97"/>
      <c r="BC333" s="6"/>
      <c r="BD333" s="98"/>
      <c r="BE333" s="98"/>
      <c r="BF333" s="98"/>
      <c r="BG333" s="98"/>
      <c r="BH333" s="98"/>
      <c r="BI333" s="98"/>
      <c r="BJ333" s="98"/>
      <c r="BK333" s="6"/>
      <c r="BL333" s="6"/>
      <c r="BM333" s="6"/>
      <c r="BN333" s="6"/>
      <c r="BO333" s="6"/>
      <c r="BP333" s="67"/>
      <c r="CB333" s="97"/>
      <c r="CC333" s="6"/>
      <c r="CD333" s="98"/>
      <c r="CE333" s="98"/>
      <c r="CF333" s="98"/>
      <c r="CG333" s="98"/>
      <c r="CH333" s="98"/>
      <c r="CI333" s="98"/>
      <c r="CJ333" s="98"/>
      <c r="CK333" s="6"/>
      <c r="CL333" s="6"/>
      <c r="CM333" s="6"/>
      <c r="CN333" s="6"/>
      <c r="CO333" s="6"/>
      <c r="CP333" s="67"/>
    </row>
    <row r="334" spans="2:94" x14ac:dyDescent="0.35">
      <c r="B334" s="9"/>
      <c r="D334" s="36"/>
      <c r="E334" s="36"/>
      <c r="F334" s="36"/>
      <c r="G334" s="36"/>
      <c r="H334" s="36"/>
      <c r="I334" s="36"/>
      <c r="J334" s="36"/>
      <c r="P334" s="18"/>
      <c r="AB334" s="9"/>
      <c r="AD334" s="36"/>
      <c r="AE334" s="36"/>
      <c r="AF334" s="36"/>
      <c r="AG334" s="36"/>
      <c r="AH334" s="36"/>
      <c r="AI334" s="36"/>
      <c r="AJ334" s="36"/>
      <c r="AP334" s="18"/>
      <c r="BB334" s="9"/>
      <c r="BD334" s="36"/>
      <c r="BE334" s="36"/>
      <c r="BF334" s="36"/>
      <c r="BG334" s="36"/>
      <c r="BH334" s="36"/>
      <c r="BI334" s="36"/>
      <c r="BJ334" s="36"/>
      <c r="BP334" s="18"/>
      <c r="CB334" s="9"/>
      <c r="CD334" s="36"/>
      <c r="CE334" s="36"/>
      <c r="CF334" s="36"/>
      <c r="CG334" s="36"/>
      <c r="CH334" s="36"/>
      <c r="CI334" s="36"/>
      <c r="CJ334" s="36"/>
      <c r="CP334" s="18"/>
    </row>
    <row r="335" spans="2:94" x14ac:dyDescent="0.35">
      <c r="B335" s="11" t="s">
        <v>64</v>
      </c>
      <c r="C335" s="5"/>
      <c r="D335" s="5"/>
      <c r="E335" s="5"/>
      <c r="F335" s="5"/>
      <c r="G335" s="5"/>
      <c r="H335" s="5"/>
      <c r="I335" s="5"/>
      <c r="J335" s="5"/>
      <c r="P335" s="18"/>
      <c r="AB335" s="11" t="s">
        <v>64</v>
      </c>
      <c r="AC335" s="5"/>
      <c r="AD335" s="5"/>
      <c r="AE335" s="5"/>
      <c r="AF335" s="5"/>
      <c r="AG335" s="5"/>
      <c r="AH335" s="5"/>
      <c r="AI335" s="5"/>
      <c r="AJ335" s="5"/>
      <c r="AP335" s="18"/>
      <c r="BB335" s="11" t="s">
        <v>64</v>
      </c>
      <c r="BC335" s="5"/>
      <c r="BD335" s="5"/>
      <c r="BE335" s="5"/>
      <c r="BF335" s="5"/>
      <c r="BG335" s="5"/>
      <c r="BH335" s="5"/>
      <c r="BI335" s="5"/>
      <c r="BJ335" s="5"/>
      <c r="BP335" s="18"/>
      <c r="CB335" s="11" t="s">
        <v>64</v>
      </c>
      <c r="CC335" s="5"/>
      <c r="CD335" s="5"/>
      <c r="CE335" s="5"/>
      <c r="CF335" s="5"/>
      <c r="CG335" s="5"/>
      <c r="CH335" s="5"/>
      <c r="CI335" s="5"/>
      <c r="CJ335" s="5"/>
      <c r="CP335" s="18"/>
    </row>
    <row r="336" spans="2:94" x14ac:dyDescent="0.35">
      <c r="B336" s="279" t="s">
        <v>257</v>
      </c>
      <c r="C336" s="5"/>
      <c r="D336" s="29"/>
      <c r="E336" s="5"/>
      <c r="F336" s="5"/>
      <c r="G336" s="5"/>
      <c r="H336" s="5"/>
      <c r="I336" s="5"/>
      <c r="J336" s="5"/>
      <c r="P336" s="18"/>
      <c r="AB336" s="279" t="s">
        <v>257</v>
      </c>
      <c r="AC336" s="5"/>
      <c r="AD336" s="29"/>
      <c r="AE336" s="5"/>
      <c r="AF336" s="5"/>
      <c r="AG336" s="5"/>
      <c r="AH336" s="5"/>
      <c r="AI336" s="5"/>
      <c r="AJ336" s="5"/>
      <c r="AP336" s="18"/>
      <c r="BB336" s="279" t="s">
        <v>257</v>
      </c>
      <c r="BC336" s="5"/>
      <c r="BD336" s="29"/>
      <c r="BE336" s="5"/>
      <c r="BF336" s="5"/>
      <c r="BG336" s="5"/>
      <c r="BH336" s="5"/>
      <c r="BI336" s="5"/>
      <c r="BJ336" s="5"/>
      <c r="BP336" s="18"/>
      <c r="CB336" s="279" t="s">
        <v>257</v>
      </c>
      <c r="CC336" s="5"/>
      <c r="CD336" s="29"/>
      <c r="CE336" s="5"/>
      <c r="CF336" s="5"/>
      <c r="CG336" s="5"/>
      <c r="CH336" s="5"/>
      <c r="CI336" s="5"/>
      <c r="CJ336" s="5"/>
      <c r="CP336" s="18"/>
    </row>
    <row r="337" spans="2:94" x14ac:dyDescent="0.35">
      <c r="B337" s="280" t="s">
        <v>258</v>
      </c>
      <c r="C337" s="281">
        <v>0.32</v>
      </c>
      <c r="D337" s="5"/>
      <c r="E337" s="5"/>
      <c r="F337" s="5"/>
      <c r="G337" s="5"/>
      <c r="H337" s="5"/>
      <c r="I337" s="5"/>
      <c r="J337" s="5"/>
      <c r="P337" s="18"/>
      <c r="AB337" s="280" t="s">
        <v>258</v>
      </c>
      <c r="AC337" s="281">
        <f>C337</f>
        <v>0.32</v>
      </c>
      <c r="AD337" s="5"/>
      <c r="AE337" s="5"/>
      <c r="AF337" s="5"/>
      <c r="AG337" s="5"/>
      <c r="AH337" s="5"/>
      <c r="AI337" s="5"/>
      <c r="AJ337" s="5"/>
      <c r="AP337" s="18"/>
      <c r="BB337" s="280" t="s">
        <v>258</v>
      </c>
      <c r="BC337" s="281">
        <f>AC337</f>
        <v>0.32</v>
      </c>
      <c r="BD337" s="5"/>
      <c r="BE337" s="5"/>
      <c r="BF337" s="5"/>
      <c r="BG337" s="5"/>
      <c r="BH337" s="5"/>
      <c r="BI337" s="5"/>
      <c r="BJ337" s="5"/>
      <c r="BP337" s="18"/>
      <c r="CB337" s="280" t="s">
        <v>258</v>
      </c>
      <c r="CC337" s="281">
        <f>BC337</f>
        <v>0.32</v>
      </c>
      <c r="CD337" s="5"/>
      <c r="CE337" s="5"/>
      <c r="CF337" s="5"/>
      <c r="CG337" s="5"/>
      <c r="CH337" s="5"/>
      <c r="CI337" s="5"/>
      <c r="CJ337" s="5"/>
      <c r="CP337" s="18"/>
    </row>
    <row r="338" spans="2:94" x14ac:dyDescent="0.35">
      <c r="B338" s="280" t="s">
        <v>259</v>
      </c>
      <c r="C338" s="281">
        <v>0.35</v>
      </c>
      <c r="D338" s="5"/>
      <c r="E338" s="5"/>
      <c r="F338" s="5"/>
      <c r="G338" s="5"/>
      <c r="H338" s="5"/>
      <c r="I338" s="5"/>
      <c r="J338" s="5"/>
      <c r="P338" s="18"/>
      <c r="AB338" s="280" t="s">
        <v>259</v>
      </c>
      <c r="AC338" s="281">
        <f t="shared" ref="AC338:AC341" si="832">C338</f>
        <v>0.35</v>
      </c>
      <c r="AD338" s="5"/>
      <c r="AE338" s="5"/>
      <c r="AF338" s="5"/>
      <c r="AG338" s="5"/>
      <c r="AH338" s="5"/>
      <c r="AI338" s="5"/>
      <c r="AJ338" s="5"/>
      <c r="AP338" s="18"/>
      <c r="BB338" s="280" t="s">
        <v>259</v>
      </c>
      <c r="BC338" s="281">
        <f t="shared" ref="BC338:BC341" si="833">AC338</f>
        <v>0.35</v>
      </c>
      <c r="BD338" s="5"/>
      <c r="BE338" s="5"/>
      <c r="BF338" s="5"/>
      <c r="BG338" s="5"/>
      <c r="BH338" s="5"/>
      <c r="BI338" s="5"/>
      <c r="BJ338" s="5"/>
      <c r="BP338" s="18"/>
      <c r="CB338" s="280" t="s">
        <v>259</v>
      </c>
      <c r="CC338" s="281">
        <f t="shared" ref="CC338:CC341" si="834">BC338</f>
        <v>0.35</v>
      </c>
      <c r="CD338" s="5"/>
      <c r="CE338" s="5"/>
      <c r="CF338" s="5"/>
      <c r="CG338" s="5"/>
      <c r="CH338" s="5"/>
      <c r="CI338" s="5"/>
      <c r="CJ338" s="5"/>
      <c r="CP338" s="18"/>
    </row>
    <row r="339" spans="2:94" x14ac:dyDescent="0.35">
      <c r="B339" s="280" t="s">
        <v>260</v>
      </c>
      <c r="C339" s="281">
        <v>0.4</v>
      </c>
      <c r="D339" s="5"/>
      <c r="E339" s="5"/>
      <c r="F339" s="5"/>
      <c r="G339" s="5"/>
      <c r="H339" s="5"/>
      <c r="I339" s="5"/>
      <c r="J339" s="5"/>
      <c r="P339" s="18"/>
      <c r="AB339" s="280" t="s">
        <v>260</v>
      </c>
      <c r="AC339" s="281">
        <f t="shared" si="832"/>
        <v>0.4</v>
      </c>
      <c r="AD339" s="5"/>
      <c r="AE339" s="5"/>
      <c r="AF339" s="5"/>
      <c r="AG339" s="5"/>
      <c r="AH339" s="5"/>
      <c r="AI339" s="5"/>
      <c r="AJ339" s="5"/>
      <c r="AP339" s="18"/>
      <c r="BB339" s="280" t="s">
        <v>260</v>
      </c>
      <c r="BC339" s="281">
        <f t="shared" si="833"/>
        <v>0.4</v>
      </c>
      <c r="BD339" s="5"/>
      <c r="BE339" s="5"/>
      <c r="BF339" s="5"/>
      <c r="BG339" s="5"/>
      <c r="BH339" s="5"/>
      <c r="BI339" s="5"/>
      <c r="BJ339" s="5"/>
      <c r="BP339" s="18"/>
      <c r="CB339" s="280" t="s">
        <v>260</v>
      </c>
      <c r="CC339" s="281">
        <f t="shared" si="834"/>
        <v>0.4</v>
      </c>
      <c r="CD339" s="5"/>
      <c r="CE339" s="5"/>
      <c r="CF339" s="5"/>
      <c r="CG339" s="5"/>
      <c r="CH339" s="5"/>
      <c r="CI339" s="5"/>
      <c r="CJ339" s="5"/>
      <c r="CP339" s="18"/>
    </row>
    <row r="340" spans="2:94" x14ac:dyDescent="0.35">
      <c r="B340" s="280" t="s">
        <v>261</v>
      </c>
      <c r="C340" s="281">
        <v>0.5</v>
      </c>
      <c r="D340" s="5"/>
      <c r="E340" s="5"/>
      <c r="F340" s="5"/>
      <c r="G340" s="5"/>
      <c r="H340" s="5"/>
      <c r="I340" s="5"/>
      <c r="J340" s="5"/>
      <c r="P340" s="18"/>
      <c r="AB340" s="280" t="s">
        <v>261</v>
      </c>
      <c r="AC340" s="281">
        <f t="shared" si="832"/>
        <v>0.5</v>
      </c>
      <c r="AD340" s="5"/>
      <c r="AE340" s="5"/>
      <c r="AF340" s="5"/>
      <c r="AG340" s="5"/>
      <c r="AH340" s="5"/>
      <c r="AI340" s="5"/>
      <c r="AJ340" s="5"/>
      <c r="AP340" s="18"/>
      <c r="BB340" s="280" t="s">
        <v>261</v>
      </c>
      <c r="BC340" s="281">
        <f t="shared" si="833"/>
        <v>0.5</v>
      </c>
      <c r="BD340" s="5"/>
      <c r="BE340" s="5"/>
      <c r="BF340" s="5"/>
      <c r="BG340" s="5"/>
      <c r="BH340" s="5"/>
      <c r="BI340" s="5"/>
      <c r="BJ340" s="5"/>
      <c r="BP340" s="18"/>
      <c r="CB340" s="280" t="s">
        <v>261</v>
      </c>
      <c r="CC340" s="281">
        <f t="shared" si="834"/>
        <v>0.5</v>
      </c>
      <c r="CD340" s="5"/>
      <c r="CE340" s="5"/>
      <c r="CF340" s="5"/>
      <c r="CG340" s="5"/>
      <c r="CH340" s="5"/>
      <c r="CI340" s="5"/>
      <c r="CJ340" s="5"/>
      <c r="CP340" s="18"/>
    </row>
    <row r="341" spans="2:94" x14ac:dyDescent="0.35">
      <c r="B341" s="280" t="s">
        <v>264</v>
      </c>
      <c r="C341" s="281">
        <v>0.3</v>
      </c>
      <c r="D341" s="5"/>
      <c r="E341" s="5"/>
      <c r="F341" s="5"/>
      <c r="G341" s="5"/>
      <c r="H341" s="5"/>
      <c r="I341" s="5"/>
      <c r="J341" s="5"/>
      <c r="P341" s="18"/>
      <c r="AB341" s="280" t="s">
        <v>264</v>
      </c>
      <c r="AC341" s="281">
        <f t="shared" si="832"/>
        <v>0.3</v>
      </c>
      <c r="AD341" s="5"/>
      <c r="AE341" s="5"/>
      <c r="AF341" s="5"/>
      <c r="AG341" s="5"/>
      <c r="AH341" s="5"/>
      <c r="AI341" s="5"/>
      <c r="AJ341" s="5"/>
      <c r="AP341" s="18"/>
      <c r="BB341" s="280" t="s">
        <v>264</v>
      </c>
      <c r="BC341" s="281">
        <f t="shared" si="833"/>
        <v>0.3</v>
      </c>
      <c r="BD341" s="5"/>
      <c r="BE341" s="5"/>
      <c r="BF341" s="5"/>
      <c r="BG341" s="5"/>
      <c r="BH341" s="5"/>
      <c r="BI341" s="5"/>
      <c r="BJ341" s="5"/>
      <c r="BP341" s="18"/>
      <c r="CB341" s="280" t="s">
        <v>264</v>
      </c>
      <c r="CC341" s="281">
        <f t="shared" si="834"/>
        <v>0.3</v>
      </c>
      <c r="CD341" s="5"/>
      <c r="CE341" s="5"/>
      <c r="CF341" s="5"/>
      <c r="CG341" s="5"/>
      <c r="CH341" s="5"/>
      <c r="CI341" s="5"/>
      <c r="CJ341" s="5"/>
      <c r="CP341" s="18"/>
    </row>
    <row r="342" spans="2:94" x14ac:dyDescent="0.35">
      <c r="B342" s="280"/>
      <c r="C342" s="5"/>
      <c r="D342" s="5"/>
      <c r="E342" s="5"/>
      <c r="F342" s="5"/>
      <c r="G342" s="5"/>
      <c r="H342" s="5"/>
      <c r="I342" s="5"/>
      <c r="J342" s="5"/>
      <c r="P342" s="18"/>
      <c r="AB342" s="280"/>
      <c r="AC342" s="5"/>
      <c r="AD342" s="5"/>
      <c r="AE342" s="5"/>
      <c r="AF342" s="5"/>
      <c r="AG342" s="5"/>
      <c r="AH342" s="5"/>
      <c r="AI342" s="5"/>
      <c r="AJ342" s="5"/>
      <c r="AP342" s="18"/>
      <c r="BB342" s="280"/>
      <c r="BC342" s="5"/>
      <c r="BD342" s="5"/>
      <c r="BE342" s="5"/>
      <c r="BF342" s="5"/>
      <c r="BG342" s="5"/>
      <c r="BH342" s="5"/>
      <c r="BI342" s="5"/>
      <c r="BJ342" s="5"/>
      <c r="BP342" s="18"/>
      <c r="CB342" s="280"/>
      <c r="CC342" s="5"/>
      <c r="CD342" s="5"/>
      <c r="CE342" s="5"/>
      <c r="CF342" s="5"/>
      <c r="CG342" s="5"/>
      <c r="CH342" s="5"/>
      <c r="CI342" s="5"/>
      <c r="CJ342" s="5"/>
      <c r="CP342" s="18"/>
    </row>
    <row r="343" spans="2:94" x14ac:dyDescent="0.35">
      <c r="B343" s="279" t="s">
        <v>286</v>
      </c>
      <c r="C343" s="137" t="s">
        <v>288</v>
      </c>
      <c r="D343" s="5"/>
      <c r="E343" s="5"/>
      <c r="F343" s="5"/>
      <c r="G343" s="5"/>
      <c r="H343" s="5"/>
      <c r="I343" s="5"/>
      <c r="J343" s="5"/>
      <c r="P343" s="18"/>
      <c r="AB343" s="279" t="s">
        <v>286</v>
      </c>
      <c r="AC343" s="137" t="s">
        <v>288</v>
      </c>
      <c r="AD343" s="5"/>
      <c r="AE343" s="5"/>
      <c r="AF343" s="5"/>
      <c r="AG343" s="5"/>
      <c r="AH343" s="5"/>
      <c r="AI343" s="5"/>
      <c r="AJ343" s="5"/>
      <c r="AP343" s="18"/>
      <c r="BB343" s="279" t="s">
        <v>286</v>
      </c>
      <c r="BC343" s="137" t="s">
        <v>288</v>
      </c>
      <c r="BD343" s="5"/>
      <c r="BE343" s="5"/>
      <c r="BF343" s="5"/>
      <c r="BG343" s="5"/>
      <c r="BH343" s="5"/>
      <c r="BI343" s="5"/>
      <c r="BJ343" s="5"/>
      <c r="BP343" s="18"/>
      <c r="CB343" s="279" t="s">
        <v>286</v>
      </c>
      <c r="CC343" s="137" t="s">
        <v>288</v>
      </c>
      <c r="CD343" s="5"/>
      <c r="CE343" s="5"/>
      <c r="CF343" s="5"/>
      <c r="CG343" s="5"/>
      <c r="CH343" s="5"/>
      <c r="CI343" s="5"/>
      <c r="CJ343" s="5"/>
      <c r="CP343" s="18"/>
    </row>
    <row r="344" spans="2:94" x14ac:dyDescent="0.35">
      <c r="B344" s="280" t="s">
        <v>289</v>
      </c>
      <c r="C344" s="281"/>
      <c r="D344" s="5"/>
      <c r="E344" s="5"/>
      <c r="F344" s="5"/>
      <c r="G344" s="5"/>
      <c r="H344" s="5"/>
      <c r="I344" s="5"/>
      <c r="J344" s="5"/>
      <c r="P344" s="18"/>
      <c r="AB344" s="280" t="s">
        <v>289</v>
      </c>
      <c r="AC344" s="281">
        <f t="shared" ref="AC344:AC346" si="835">C344</f>
        <v>0</v>
      </c>
      <c r="AD344" s="5"/>
      <c r="AE344" s="5"/>
      <c r="AF344" s="5"/>
      <c r="AG344" s="5"/>
      <c r="AH344" s="5"/>
      <c r="AI344" s="5"/>
      <c r="AJ344" s="5"/>
      <c r="AP344" s="18"/>
      <c r="BB344" s="280" t="s">
        <v>289</v>
      </c>
      <c r="BC344" s="281">
        <f t="shared" ref="BC344:BC346" si="836">AC344</f>
        <v>0</v>
      </c>
      <c r="BD344" s="5"/>
      <c r="BE344" s="5"/>
      <c r="BF344" s="5"/>
      <c r="BG344" s="5"/>
      <c r="BH344" s="5"/>
      <c r="BI344" s="5"/>
      <c r="BJ344" s="5"/>
      <c r="BP344" s="18"/>
      <c r="CB344" s="280" t="s">
        <v>289</v>
      </c>
      <c r="CC344" s="281">
        <f t="shared" ref="CC344:CC346" si="837">BC344</f>
        <v>0</v>
      </c>
      <c r="CD344" s="5"/>
      <c r="CE344" s="5"/>
      <c r="CF344" s="5"/>
      <c r="CG344" s="5"/>
      <c r="CH344" s="5"/>
      <c r="CI344" s="5"/>
      <c r="CJ344" s="5"/>
      <c r="CP344" s="18"/>
    </row>
    <row r="345" spans="2:94" x14ac:dyDescent="0.35">
      <c r="B345" s="280" t="s">
        <v>262</v>
      </c>
      <c r="C345" s="281"/>
      <c r="D345" s="5"/>
      <c r="E345" s="5"/>
      <c r="F345" s="5"/>
      <c r="G345" s="5"/>
      <c r="H345" s="5"/>
      <c r="I345" s="5"/>
      <c r="J345" s="5"/>
      <c r="P345" s="18"/>
      <c r="AB345" s="280" t="s">
        <v>262</v>
      </c>
      <c r="AC345" s="281">
        <f t="shared" si="835"/>
        <v>0</v>
      </c>
      <c r="AD345" s="5"/>
      <c r="AE345" s="5"/>
      <c r="AF345" s="5"/>
      <c r="AG345" s="5"/>
      <c r="AH345" s="5"/>
      <c r="AI345" s="5"/>
      <c r="AJ345" s="5"/>
      <c r="AP345" s="18"/>
      <c r="BB345" s="280" t="s">
        <v>262</v>
      </c>
      <c r="BC345" s="281">
        <f t="shared" si="836"/>
        <v>0</v>
      </c>
      <c r="BD345" s="5"/>
      <c r="BE345" s="5"/>
      <c r="BF345" s="5"/>
      <c r="BG345" s="5"/>
      <c r="BH345" s="5"/>
      <c r="BI345" s="5"/>
      <c r="BJ345" s="5"/>
      <c r="BP345" s="18"/>
      <c r="CB345" s="280" t="s">
        <v>262</v>
      </c>
      <c r="CC345" s="281">
        <f t="shared" si="837"/>
        <v>0</v>
      </c>
      <c r="CD345" s="5"/>
      <c r="CE345" s="5"/>
      <c r="CF345" s="5"/>
      <c r="CG345" s="5"/>
      <c r="CH345" s="5"/>
      <c r="CI345" s="5"/>
      <c r="CJ345" s="5"/>
      <c r="CP345" s="18"/>
    </row>
    <row r="346" spans="2:94" x14ac:dyDescent="0.35">
      <c r="B346" s="280" t="s">
        <v>0</v>
      </c>
      <c r="C346" s="281"/>
      <c r="D346" s="5"/>
      <c r="E346" s="5"/>
      <c r="F346" s="5"/>
      <c r="G346" s="5"/>
      <c r="H346" s="5"/>
      <c r="I346" s="5"/>
      <c r="J346" s="5"/>
      <c r="P346" s="18"/>
      <c r="AB346" s="280" t="s">
        <v>0</v>
      </c>
      <c r="AC346" s="281">
        <f t="shared" si="835"/>
        <v>0</v>
      </c>
      <c r="AD346" s="5"/>
      <c r="AE346" s="5"/>
      <c r="AF346" s="5"/>
      <c r="AG346" s="5"/>
      <c r="AH346" s="5"/>
      <c r="AI346" s="5"/>
      <c r="AJ346" s="5"/>
      <c r="AP346" s="18"/>
      <c r="BB346" s="280" t="s">
        <v>0</v>
      </c>
      <c r="BC346" s="281">
        <f t="shared" si="836"/>
        <v>0</v>
      </c>
      <c r="BD346" s="5"/>
      <c r="BE346" s="5"/>
      <c r="BF346" s="5"/>
      <c r="BG346" s="5"/>
      <c r="BH346" s="5"/>
      <c r="BI346" s="5"/>
      <c r="BJ346" s="5"/>
      <c r="BP346" s="18"/>
      <c r="CB346" s="280" t="s">
        <v>0</v>
      </c>
      <c r="CC346" s="281">
        <f t="shared" si="837"/>
        <v>0</v>
      </c>
      <c r="CD346" s="5"/>
      <c r="CE346" s="5"/>
      <c r="CF346" s="5"/>
      <c r="CG346" s="5"/>
      <c r="CH346" s="5"/>
      <c r="CI346" s="5"/>
      <c r="CJ346" s="5"/>
      <c r="CP346" s="18"/>
    </row>
    <row r="347" spans="2:94" x14ac:dyDescent="0.35">
      <c r="B347" s="280"/>
      <c r="C347" s="5"/>
      <c r="D347" s="5"/>
      <c r="E347" s="5"/>
      <c r="F347" s="5"/>
      <c r="G347" s="5"/>
      <c r="H347" s="5"/>
      <c r="I347" s="5"/>
      <c r="J347" s="5"/>
      <c r="P347" s="18"/>
      <c r="AB347" s="280"/>
      <c r="AC347" s="5"/>
      <c r="AD347" s="5"/>
      <c r="AE347" s="5"/>
      <c r="AF347" s="5"/>
      <c r="AG347" s="5"/>
      <c r="AH347" s="5"/>
      <c r="AI347" s="5"/>
      <c r="AJ347" s="5"/>
      <c r="AP347" s="18"/>
      <c r="BB347" s="280"/>
      <c r="BC347" s="5"/>
      <c r="BD347" s="5"/>
      <c r="BE347" s="5"/>
      <c r="BF347" s="5"/>
      <c r="BG347" s="5"/>
      <c r="BH347" s="5"/>
      <c r="BI347" s="5"/>
      <c r="BJ347" s="5"/>
      <c r="BP347" s="18"/>
      <c r="CB347" s="280"/>
      <c r="CC347" s="5"/>
      <c r="CD347" s="5"/>
      <c r="CE347" s="5"/>
      <c r="CF347" s="5"/>
      <c r="CG347" s="5"/>
      <c r="CH347" s="5"/>
      <c r="CI347" s="5"/>
      <c r="CJ347" s="5"/>
      <c r="CP347" s="18"/>
    </row>
    <row r="348" spans="2:94" x14ac:dyDescent="0.35">
      <c r="B348" s="11"/>
      <c r="C348" s="5"/>
      <c r="D348" s="5"/>
      <c r="E348" s="5"/>
      <c r="F348" s="5"/>
      <c r="G348" s="5"/>
      <c r="H348" s="5"/>
      <c r="I348" s="5"/>
      <c r="J348" s="5"/>
      <c r="P348" s="18"/>
      <c r="AB348" s="11"/>
      <c r="AC348" s="5"/>
      <c r="AD348" s="5"/>
      <c r="AE348" s="5"/>
      <c r="AF348" s="5"/>
      <c r="AG348" s="5"/>
      <c r="AH348" s="5"/>
      <c r="AI348" s="5"/>
      <c r="AJ348" s="5"/>
      <c r="AP348" s="18"/>
      <c r="BB348" s="11"/>
      <c r="BC348" s="5"/>
      <c r="BD348" s="5"/>
      <c r="BE348" s="5"/>
      <c r="BF348" s="5"/>
      <c r="BG348" s="5"/>
      <c r="BH348" s="5"/>
      <c r="BI348" s="5"/>
      <c r="BJ348" s="5"/>
      <c r="BP348" s="18"/>
      <c r="CB348" s="11"/>
      <c r="CC348" s="5"/>
      <c r="CD348" s="5"/>
      <c r="CE348" s="5"/>
      <c r="CF348" s="5"/>
      <c r="CG348" s="5"/>
      <c r="CH348" s="5"/>
      <c r="CI348" s="5"/>
      <c r="CJ348" s="5"/>
      <c r="CP348" s="18"/>
    </row>
    <row r="349" spans="2:94" x14ac:dyDescent="0.35">
      <c r="B349" s="10" t="s">
        <v>50</v>
      </c>
      <c r="C349" s="17"/>
      <c r="D349" s="29"/>
      <c r="E349" s="5"/>
      <c r="F349" s="5"/>
      <c r="G349" s="5"/>
      <c r="H349" s="5"/>
      <c r="I349" s="5"/>
      <c r="J349" s="5"/>
      <c r="P349" s="18"/>
      <c r="AB349" s="10" t="s">
        <v>50</v>
      </c>
      <c r="AC349" s="17"/>
      <c r="AD349" s="29"/>
      <c r="AE349" s="5"/>
      <c r="AF349" s="5"/>
      <c r="AG349" s="5"/>
      <c r="AH349" s="5"/>
      <c r="AI349" s="5"/>
      <c r="AJ349" s="5"/>
      <c r="AP349" s="18"/>
      <c r="BB349" s="10" t="s">
        <v>50</v>
      </c>
      <c r="BC349" s="17"/>
      <c r="BD349" s="29"/>
      <c r="BE349" s="5"/>
      <c r="BF349" s="5"/>
      <c r="BG349" s="5"/>
      <c r="BH349" s="5"/>
      <c r="BI349" s="5"/>
      <c r="BJ349" s="5"/>
      <c r="BP349" s="18"/>
      <c r="CB349" s="10" t="s">
        <v>50</v>
      </c>
      <c r="CC349" s="17"/>
      <c r="CD349" s="29"/>
      <c r="CE349" s="5"/>
      <c r="CF349" s="5"/>
      <c r="CG349" s="5"/>
      <c r="CH349" s="5"/>
      <c r="CI349" s="5"/>
      <c r="CJ349" s="5"/>
      <c r="CP349" s="18"/>
    </row>
    <row r="350" spans="2:94" x14ac:dyDescent="0.35">
      <c r="B350" s="9" t="str">
        <f>B337</f>
        <v>Sit in food - Cost of sales %</v>
      </c>
      <c r="C350" s="145">
        <f>C337</f>
        <v>0.32</v>
      </c>
      <c r="D350" s="32"/>
      <c r="E350" s="5"/>
      <c r="F350" s="5"/>
      <c r="G350" s="5"/>
      <c r="H350" s="5"/>
      <c r="I350" s="5"/>
      <c r="J350" s="5"/>
      <c r="P350" s="18"/>
      <c r="AB350" s="9" t="str">
        <f>AB337</f>
        <v>Sit in food - Cost of sales %</v>
      </c>
      <c r="AC350" s="281">
        <f t="shared" ref="AC350:AC354" si="838">C350</f>
        <v>0.32</v>
      </c>
      <c r="AD350" s="32"/>
      <c r="AE350" s="5"/>
      <c r="AF350" s="5"/>
      <c r="AG350" s="5"/>
      <c r="AH350" s="5"/>
      <c r="AI350" s="5"/>
      <c r="AJ350" s="5"/>
      <c r="AP350" s="18"/>
      <c r="BB350" s="9" t="str">
        <f>BB337</f>
        <v>Sit in food - Cost of sales %</v>
      </c>
      <c r="BC350" s="281">
        <f t="shared" ref="BC350:BC354" si="839">AC350</f>
        <v>0.32</v>
      </c>
      <c r="BD350" s="32"/>
      <c r="BE350" s="5"/>
      <c r="BF350" s="5"/>
      <c r="BG350" s="5"/>
      <c r="BH350" s="5"/>
      <c r="BI350" s="5"/>
      <c r="BJ350" s="5"/>
      <c r="BP350" s="18"/>
      <c r="CB350" s="9" t="str">
        <f>CB337</f>
        <v>Sit in food - Cost of sales %</v>
      </c>
      <c r="CC350" s="281">
        <f t="shared" ref="CC350:CC354" si="840">BC350</f>
        <v>0.32</v>
      </c>
      <c r="CD350" s="32"/>
      <c r="CE350" s="5"/>
      <c r="CF350" s="5"/>
      <c r="CG350" s="5"/>
      <c r="CH350" s="5"/>
      <c r="CI350" s="5"/>
      <c r="CJ350" s="5"/>
      <c r="CP350" s="18"/>
    </row>
    <row r="351" spans="2:94" x14ac:dyDescent="0.35">
      <c r="B351" s="9" t="str">
        <f>B338</f>
        <v>Sit in Beverage - cost of sales %</v>
      </c>
      <c r="C351" s="145">
        <f t="shared" ref="C351:C354" si="841">C338</f>
        <v>0.35</v>
      </c>
      <c r="D351" s="32"/>
      <c r="E351" s="5"/>
      <c r="F351" s="5"/>
      <c r="G351" s="5"/>
      <c r="H351" s="5"/>
      <c r="I351" s="5"/>
      <c r="J351" s="5"/>
      <c r="P351" s="18"/>
      <c r="AB351" s="9" t="str">
        <f>AB338</f>
        <v>Sit in Beverage - cost of sales %</v>
      </c>
      <c r="AC351" s="281">
        <f t="shared" si="838"/>
        <v>0.35</v>
      </c>
      <c r="AD351" s="32"/>
      <c r="AE351" s="5"/>
      <c r="AF351" s="5"/>
      <c r="AG351" s="5"/>
      <c r="AH351" s="5"/>
      <c r="AI351" s="5"/>
      <c r="AJ351" s="5"/>
      <c r="AP351" s="18"/>
      <c r="BB351" s="9" t="str">
        <f>BB338</f>
        <v>Sit in Beverage - cost of sales %</v>
      </c>
      <c r="BC351" s="281">
        <f t="shared" si="839"/>
        <v>0.35</v>
      </c>
      <c r="BD351" s="32"/>
      <c r="BE351" s="5"/>
      <c r="BF351" s="5"/>
      <c r="BG351" s="5"/>
      <c r="BH351" s="5"/>
      <c r="BI351" s="5"/>
      <c r="BJ351" s="5"/>
      <c r="BP351" s="18"/>
      <c r="CB351" s="9" t="str">
        <f>CB338</f>
        <v>Sit in Beverage - cost of sales %</v>
      </c>
      <c r="CC351" s="281">
        <f t="shared" si="840"/>
        <v>0.35</v>
      </c>
      <c r="CD351" s="32"/>
      <c r="CE351" s="5"/>
      <c r="CF351" s="5"/>
      <c r="CG351" s="5"/>
      <c r="CH351" s="5"/>
      <c r="CI351" s="5"/>
      <c r="CJ351" s="5"/>
      <c r="CP351" s="18"/>
    </row>
    <row r="352" spans="2:94" x14ac:dyDescent="0.35">
      <c r="B352" s="9" t="str">
        <f>B339</f>
        <v>Take away food - cost of sales %</v>
      </c>
      <c r="C352" s="145">
        <f t="shared" si="841"/>
        <v>0.4</v>
      </c>
      <c r="D352" s="32"/>
      <c r="E352" s="32"/>
      <c r="F352" s="32"/>
      <c r="G352" s="32"/>
      <c r="H352" s="32"/>
      <c r="I352" s="32"/>
      <c r="J352" s="32"/>
      <c r="P352" s="18"/>
      <c r="AB352" s="9" t="str">
        <f>AB339</f>
        <v>Take away food - cost of sales %</v>
      </c>
      <c r="AC352" s="281">
        <f t="shared" si="838"/>
        <v>0.4</v>
      </c>
      <c r="AD352" s="32"/>
      <c r="AE352" s="32"/>
      <c r="AF352" s="32"/>
      <c r="AG352" s="32"/>
      <c r="AH352" s="32"/>
      <c r="AI352" s="32"/>
      <c r="AJ352" s="32"/>
      <c r="AP352" s="18"/>
      <c r="BB352" s="9" t="str">
        <f>BB339</f>
        <v>Take away food - cost of sales %</v>
      </c>
      <c r="BC352" s="281">
        <f t="shared" si="839"/>
        <v>0.4</v>
      </c>
      <c r="BD352" s="32"/>
      <c r="BE352" s="32"/>
      <c r="BF352" s="32"/>
      <c r="BG352" s="32"/>
      <c r="BH352" s="32"/>
      <c r="BI352" s="32"/>
      <c r="BJ352" s="32"/>
      <c r="BP352" s="18"/>
      <c r="CB352" s="9" t="str">
        <f>CB339</f>
        <v>Take away food - cost of sales %</v>
      </c>
      <c r="CC352" s="281">
        <f t="shared" si="840"/>
        <v>0.4</v>
      </c>
      <c r="CD352" s="32"/>
      <c r="CE352" s="32"/>
      <c r="CF352" s="32"/>
      <c r="CG352" s="32"/>
      <c r="CH352" s="32"/>
      <c r="CI352" s="32"/>
      <c r="CJ352" s="32"/>
      <c r="CP352" s="18"/>
    </row>
    <row r="353" spans="2:94" x14ac:dyDescent="0.35">
      <c r="B353" s="9" t="str">
        <f>B340</f>
        <v>Take away beverage - cost of sales %</v>
      </c>
      <c r="C353" s="145">
        <f t="shared" si="841"/>
        <v>0.5</v>
      </c>
      <c r="D353" s="32"/>
      <c r="E353" s="32"/>
      <c r="F353" s="32"/>
      <c r="G353" s="32"/>
      <c r="H353" s="32"/>
      <c r="I353" s="32"/>
      <c r="J353" s="32"/>
      <c r="P353" s="18"/>
      <c r="AB353" s="9" t="str">
        <f>AB340</f>
        <v>Take away beverage - cost of sales %</v>
      </c>
      <c r="AC353" s="281">
        <f t="shared" si="838"/>
        <v>0.5</v>
      </c>
      <c r="AD353" s="32"/>
      <c r="AE353" s="32"/>
      <c r="AF353" s="32"/>
      <c r="AG353" s="32"/>
      <c r="AH353" s="32"/>
      <c r="AI353" s="32"/>
      <c r="AJ353" s="32"/>
      <c r="AP353" s="18"/>
      <c r="BB353" s="9" t="str">
        <f>BB340</f>
        <v>Take away beverage - cost of sales %</v>
      </c>
      <c r="BC353" s="281">
        <f t="shared" si="839"/>
        <v>0.5</v>
      </c>
      <c r="BD353" s="32"/>
      <c r="BE353" s="32"/>
      <c r="BF353" s="32"/>
      <c r="BG353" s="32"/>
      <c r="BH353" s="32"/>
      <c r="BI353" s="32"/>
      <c r="BJ353" s="32"/>
      <c r="BP353" s="18"/>
      <c r="CB353" s="9" t="str">
        <f>CB340</f>
        <v>Take away beverage - cost of sales %</v>
      </c>
      <c r="CC353" s="281">
        <f t="shared" si="840"/>
        <v>0.5</v>
      </c>
      <c r="CD353" s="32"/>
      <c r="CE353" s="32"/>
      <c r="CF353" s="32"/>
      <c r="CG353" s="32"/>
      <c r="CH353" s="32"/>
      <c r="CI353" s="32"/>
      <c r="CJ353" s="32"/>
      <c r="CP353" s="18"/>
    </row>
    <row r="354" spans="2:94" x14ac:dyDescent="0.35">
      <c r="B354" s="9" t="str">
        <f>B341</f>
        <v>Other cost of sales %</v>
      </c>
      <c r="C354" s="145">
        <f t="shared" si="841"/>
        <v>0.3</v>
      </c>
      <c r="D354" s="32"/>
      <c r="E354" s="32"/>
      <c r="F354" s="32"/>
      <c r="G354" s="32"/>
      <c r="H354" s="32"/>
      <c r="I354" s="32"/>
      <c r="J354" s="32"/>
      <c r="P354" s="18"/>
      <c r="AB354" s="9" t="str">
        <f>AB341</f>
        <v>Other cost of sales %</v>
      </c>
      <c r="AC354" s="281">
        <f t="shared" si="838"/>
        <v>0.3</v>
      </c>
      <c r="AD354" s="32"/>
      <c r="AE354" s="32"/>
      <c r="AF354" s="32"/>
      <c r="AG354" s="32"/>
      <c r="AH354" s="32"/>
      <c r="AI354" s="32"/>
      <c r="AJ354" s="32"/>
      <c r="AP354" s="18"/>
      <c r="BB354" s="9" t="str">
        <f>BB341</f>
        <v>Other cost of sales %</v>
      </c>
      <c r="BC354" s="281">
        <f t="shared" si="839"/>
        <v>0.3</v>
      </c>
      <c r="BD354" s="32"/>
      <c r="BE354" s="32"/>
      <c r="BF354" s="32"/>
      <c r="BG354" s="32"/>
      <c r="BH354" s="32"/>
      <c r="BI354" s="32"/>
      <c r="BJ354" s="32"/>
      <c r="BP354" s="18"/>
      <c r="CB354" s="9" t="str">
        <f>CB341</f>
        <v>Other cost of sales %</v>
      </c>
      <c r="CC354" s="281">
        <f t="shared" si="840"/>
        <v>0.3</v>
      </c>
      <c r="CD354" s="32"/>
      <c r="CE354" s="32"/>
      <c r="CF354" s="32"/>
      <c r="CG354" s="32"/>
      <c r="CH354" s="32"/>
      <c r="CI354" s="32"/>
      <c r="CJ354" s="32"/>
      <c r="CP354" s="18"/>
    </row>
    <row r="355" spans="2:94" x14ac:dyDescent="0.35">
      <c r="B355" s="9"/>
      <c r="C355" s="153"/>
      <c r="D355" s="37"/>
      <c r="E355" s="32"/>
      <c r="F355" s="32"/>
      <c r="G355" s="32"/>
      <c r="H355" s="32"/>
      <c r="I355" s="32"/>
      <c r="J355" s="32"/>
      <c r="K355" s="32"/>
      <c r="P355" s="18"/>
      <c r="AB355" s="9"/>
      <c r="AC355" s="153"/>
      <c r="AD355" s="37"/>
      <c r="AE355" s="32"/>
      <c r="AF355" s="32"/>
      <c r="AG355" s="32"/>
      <c r="AH355" s="32"/>
      <c r="AI355" s="32"/>
      <c r="AJ355" s="32"/>
      <c r="AK355" s="32"/>
      <c r="AP355" s="18"/>
      <c r="BB355" s="9"/>
      <c r="BC355" s="153"/>
      <c r="BD355" s="37"/>
      <c r="BE355" s="32"/>
      <c r="BF355" s="32"/>
      <c r="BG355" s="32"/>
      <c r="BH355" s="32"/>
      <c r="BI355" s="32"/>
      <c r="BJ355" s="32"/>
      <c r="BK355" s="32"/>
      <c r="BP355" s="18"/>
      <c r="CB355" s="9"/>
      <c r="CC355" s="153"/>
      <c r="CD355" s="37"/>
      <c r="CE355" s="32"/>
      <c r="CF355" s="32"/>
      <c r="CG355" s="32"/>
      <c r="CH355" s="32"/>
      <c r="CI355" s="32"/>
      <c r="CJ355" s="32"/>
      <c r="CK355" s="32"/>
      <c r="CP355" s="18"/>
    </row>
    <row r="356" spans="2:94" x14ac:dyDescent="0.35">
      <c r="B356" s="9"/>
      <c r="C356" s="22"/>
      <c r="D356" s="37"/>
      <c r="E356" s="37"/>
      <c r="F356" s="37"/>
      <c r="G356" s="37"/>
      <c r="H356" s="37"/>
      <c r="I356" s="37"/>
      <c r="J356" s="37"/>
      <c r="P356" s="18"/>
      <c r="AB356" s="9"/>
      <c r="AC356" s="22"/>
      <c r="AD356" s="37"/>
      <c r="AE356" s="37"/>
      <c r="AF356" s="37"/>
      <c r="AG356" s="37"/>
      <c r="AH356" s="37"/>
      <c r="AI356" s="37"/>
      <c r="AJ356" s="37"/>
      <c r="AP356" s="18"/>
      <c r="BB356" s="9"/>
      <c r="BC356" s="22"/>
      <c r="BD356" s="37"/>
      <c r="BE356" s="37"/>
      <c r="BF356" s="37"/>
      <c r="BG356" s="37"/>
      <c r="BH356" s="37"/>
      <c r="BI356" s="37"/>
      <c r="BJ356" s="37"/>
      <c r="BP356" s="18"/>
      <c r="CB356" s="9"/>
      <c r="CC356" s="22"/>
      <c r="CD356" s="37"/>
      <c r="CE356" s="37"/>
      <c r="CF356" s="37"/>
      <c r="CG356" s="37"/>
      <c r="CH356" s="37"/>
      <c r="CI356" s="37"/>
      <c r="CJ356" s="37"/>
      <c r="CP356" s="18"/>
    </row>
    <row r="357" spans="2:94" x14ac:dyDescent="0.35">
      <c r="B357" s="10" t="s">
        <v>290</v>
      </c>
      <c r="C357" s="137" t="s">
        <v>288</v>
      </c>
      <c r="D357" s="21"/>
      <c r="E357" s="37"/>
      <c r="F357" s="37"/>
      <c r="G357" s="37"/>
      <c r="H357" s="37"/>
      <c r="I357" s="37"/>
      <c r="J357" s="37"/>
      <c r="P357" s="18"/>
      <c r="AB357" s="10" t="s">
        <v>290</v>
      </c>
      <c r="AC357" s="137" t="s">
        <v>288</v>
      </c>
      <c r="AD357" s="21"/>
      <c r="AE357" s="37"/>
      <c r="AF357" s="37"/>
      <c r="AG357" s="37"/>
      <c r="AH357" s="37"/>
      <c r="AI357" s="37"/>
      <c r="AJ357" s="37"/>
      <c r="AP357" s="18"/>
      <c r="BB357" s="10" t="s">
        <v>290</v>
      </c>
      <c r="BC357" s="137" t="s">
        <v>288</v>
      </c>
      <c r="BD357" s="21"/>
      <c r="BE357" s="37"/>
      <c r="BF357" s="37"/>
      <c r="BG357" s="37"/>
      <c r="BH357" s="37"/>
      <c r="BI357" s="37"/>
      <c r="BJ357" s="37"/>
      <c r="BP357" s="18"/>
      <c r="CB357" s="10" t="s">
        <v>290</v>
      </c>
      <c r="CC357" s="137" t="s">
        <v>288</v>
      </c>
      <c r="CD357" s="21"/>
      <c r="CE357" s="37"/>
      <c r="CF357" s="37"/>
      <c r="CG357" s="37"/>
      <c r="CH357" s="37"/>
      <c r="CI357" s="37"/>
      <c r="CJ357" s="37"/>
      <c r="CP357" s="18"/>
    </row>
    <row r="358" spans="2:94" x14ac:dyDescent="0.35">
      <c r="B358" s="280" t="s">
        <v>287</v>
      </c>
      <c r="C358" s="118">
        <f>C344</f>
        <v>0</v>
      </c>
      <c r="D358" s="32"/>
      <c r="E358" s="37"/>
      <c r="F358" s="37"/>
      <c r="G358" s="37"/>
      <c r="H358" s="37"/>
      <c r="I358" s="37"/>
      <c r="J358" s="37"/>
      <c r="P358" s="18"/>
      <c r="AB358" s="280" t="s">
        <v>287</v>
      </c>
      <c r="AC358" s="281">
        <f t="shared" ref="AC358:AC360" si="842">C358</f>
        <v>0</v>
      </c>
      <c r="AD358" s="32"/>
      <c r="AE358" s="37"/>
      <c r="AF358" s="37"/>
      <c r="AG358" s="37"/>
      <c r="AH358" s="37"/>
      <c r="AI358" s="37"/>
      <c r="AJ358" s="37"/>
      <c r="AP358" s="18"/>
      <c r="BB358" s="280" t="s">
        <v>287</v>
      </c>
      <c r="BC358" s="281">
        <f t="shared" ref="BC358:BC360" si="843">AC358</f>
        <v>0</v>
      </c>
      <c r="BD358" s="32"/>
      <c r="BE358" s="37"/>
      <c r="BF358" s="37"/>
      <c r="BG358" s="37"/>
      <c r="BH358" s="37"/>
      <c r="BI358" s="37"/>
      <c r="BJ358" s="37"/>
      <c r="BP358" s="18"/>
      <c r="CB358" s="280" t="s">
        <v>287</v>
      </c>
      <c r="CC358" s="281">
        <f t="shared" ref="CC358:CC360" si="844">BC358</f>
        <v>0</v>
      </c>
      <c r="CD358" s="32"/>
      <c r="CE358" s="37"/>
      <c r="CF358" s="37"/>
      <c r="CG358" s="37"/>
      <c r="CH358" s="37"/>
      <c r="CI358" s="37"/>
      <c r="CJ358" s="37"/>
      <c r="CP358" s="18"/>
    </row>
    <row r="359" spans="2:94" x14ac:dyDescent="0.35">
      <c r="B359" s="280" t="s">
        <v>184</v>
      </c>
      <c r="C359" s="118">
        <f t="shared" ref="C359:C360" si="845">C345</f>
        <v>0</v>
      </c>
      <c r="D359" s="32"/>
      <c r="E359" s="37"/>
      <c r="F359" s="37"/>
      <c r="G359" s="37"/>
      <c r="H359" s="37"/>
      <c r="I359" s="37"/>
      <c r="J359" s="37"/>
      <c r="P359" s="18"/>
      <c r="AB359" s="280" t="s">
        <v>184</v>
      </c>
      <c r="AC359" s="281">
        <f t="shared" si="842"/>
        <v>0</v>
      </c>
      <c r="AD359" s="32"/>
      <c r="AE359" s="37"/>
      <c r="AF359" s="37"/>
      <c r="AG359" s="37"/>
      <c r="AH359" s="37"/>
      <c r="AI359" s="37"/>
      <c r="AJ359" s="37"/>
      <c r="AP359" s="18"/>
      <c r="BB359" s="280" t="s">
        <v>184</v>
      </c>
      <c r="BC359" s="281">
        <f t="shared" si="843"/>
        <v>0</v>
      </c>
      <c r="BD359" s="32"/>
      <c r="BE359" s="37"/>
      <c r="BF359" s="37"/>
      <c r="BG359" s="37"/>
      <c r="BH359" s="37"/>
      <c r="BI359" s="37"/>
      <c r="BJ359" s="37"/>
      <c r="BP359" s="18"/>
      <c r="CB359" s="280" t="s">
        <v>184</v>
      </c>
      <c r="CC359" s="281">
        <f t="shared" si="844"/>
        <v>0</v>
      </c>
      <c r="CD359" s="32"/>
      <c r="CE359" s="37"/>
      <c r="CF359" s="37"/>
      <c r="CG359" s="37"/>
      <c r="CH359" s="37"/>
      <c r="CI359" s="37"/>
      <c r="CJ359" s="37"/>
      <c r="CP359" s="18"/>
    </row>
    <row r="360" spans="2:94" x14ac:dyDescent="0.35">
      <c r="B360" s="280" t="s">
        <v>0</v>
      </c>
      <c r="C360" s="118">
        <f t="shared" si="845"/>
        <v>0</v>
      </c>
      <c r="D360" s="32"/>
      <c r="E360" s="37"/>
      <c r="F360" s="37"/>
      <c r="G360" s="37"/>
      <c r="H360" s="37"/>
      <c r="I360" s="37"/>
      <c r="J360" s="37"/>
      <c r="P360" s="18"/>
      <c r="AB360" s="280" t="s">
        <v>0</v>
      </c>
      <c r="AC360" s="281">
        <f t="shared" si="842"/>
        <v>0</v>
      </c>
      <c r="AD360" s="32"/>
      <c r="AE360" s="37"/>
      <c r="AF360" s="37"/>
      <c r="AG360" s="37"/>
      <c r="AH360" s="37"/>
      <c r="AI360" s="37"/>
      <c r="AJ360" s="37"/>
      <c r="AP360" s="18"/>
      <c r="BB360" s="280" t="s">
        <v>0</v>
      </c>
      <c r="BC360" s="281">
        <f t="shared" si="843"/>
        <v>0</v>
      </c>
      <c r="BD360" s="32"/>
      <c r="BE360" s="37"/>
      <c r="BF360" s="37"/>
      <c r="BG360" s="37"/>
      <c r="BH360" s="37"/>
      <c r="BI360" s="37"/>
      <c r="BJ360" s="37"/>
      <c r="BP360" s="18"/>
      <c r="CB360" s="280" t="s">
        <v>0</v>
      </c>
      <c r="CC360" s="281">
        <f t="shared" si="844"/>
        <v>0</v>
      </c>
      <c r="CD360" s="32"/>
      <c r="CE360" s="37"/>
      <c r="CF360" s="37"/>
      <c r="CG360" s="37"/>
      <c r="CH360" s="37"/>
      <c r="CI360" s="37"/>
      <c r="CJ360" s="37"/>
      <c r="CP360" s="18"/>
    </row>
    <row r="361" spans="2:94" x14ac:dyDescent="0.35">
      <c r="B361" s="4"/>
      <c r="C361" s="5"/>
      <c r="D361" s="39"/>
      <c r="E361" s="37"/>
      <c r="F361" s="37"/>
      <c r="G361" s="37"/>
      <c r="H361" s="37"/>
      <c r="I361" s="37"/>
      <c r="J361" s="37"/>
      <c r="P361" s="18"/>
      <c r="AB361" s="4"/>
      <c r="AC361" s="5"/>
      <c r="AD361" s="39"/>
      <c r="AE361" s="37"/>
      <c r="AF361" s="37"/>
      <c r="AG361" s="37"/>
      <c r="AH361" s="37"/>
      <c r="AI361" s="37"/>
      <c r="AJ361" s="37"/>
      <c r="AP361" s="18"/>
      <c r="BB361" s="4"/>
      <c r="BC361" s="5"/>
      <c r="BD361" s="39"/>
      <c r="BE361" s="37"/>
      <c r="BF361" s="37"/>
      <c r="BG361" s="37"/>
      <c r="BH361" s="37"/>
      <c r="BI361" s="37"/>
      <c r="BJ361" s="37"/>
      <c r="BP361" s="18"/>
      <c r="CB361" s="4"/>
      <c r="CC361" s="5"/>
      <c r="CD361" s="39"/>
      <c r="CE361" s="37"/>
      <c r="CF361" s="37"/>
      <c r="CG361" s="37"/>
      <c r="CH361" s="37"/>
      <c r="CI361" s="37"/>
      <c r="CJ361" s="37"/>
      <c r="CP361" s="18"/>
    </row>
    <row r="362" spans="2:94" x14ac:dyDescent="0.35">
      <c r="B362" s="9"/>
      <c r="C362" s="93"/>
      <c r="D362" s="39"/>
      <c r="E362" s="37"/>
      <c r="F362" s="37"/>
      <c r="G362" s="37"/>
      <c r="H362" s="37"/>
      <c r="I362" s="37"/>
      <c r="J362" s="37"/>
      <c r="P362" s="18"/>
      <c r="AB362" s="9"/>
      <c r="AC362" s="93"/>
      <c r="AD362" s="39"/>
      <c r="AE362" s="37"/>
      <c r="AF362" s="37"/>
      <c r="AG362" s="37"/>
      <c r="AH362" s="37"/>
      <c r="AI362" s="37"/>
      <c r="AJ362" s="37"/>
      <c r="AP362" s="18"/>
      <c r="BB362" s="9"/>
      <c r="BC362" s="93"/>
      <c r="BD362" s="39"/>
      <c r="BE362" s="37"/>
      <c r="BF362" s="37"/>
      <c r="BG362" s="37"/>
      <c r="BH362" s="37"/>
      <c r="BI362" s="37"/>
      <c r="BJ362" s="37"/>
      <c r="BP362" s="18"/>
      <c r="CB362" s="9"/>
      <c r="CC362" s="93"/>
      <c r="CD362" s="39"/>
      <c r="CE362" s="37"/>
      <c r="CF362" s="37"/>
      <c r="CG362" s="37"/>
      <c r="CH362" s="37"/>
      <c r="CI362" s="37"/>
      <c r="CJ362" s="37"/>
      <c r="CP362" s="18"/>
    </row>
    <row r="363" spans="2:94" x14ac:dyDescent="0.35">
      <c r="B363" s="94" t="s">
        <v>291</v>
      </c>
      <c r="C363" s="17"/>
      <c r="D363" s="39"/>
      <c r="E363" s="37"/>
      <c r="F363" s="37"/>
      <c r="G363" s="37"/>
      <c r="H363" s="37"/>
      <c r="I363" s="37"/>
      <c r="J363" s="37"/>
      <c r="P363" s="18"/>
      <c r="AB363" s="94" t="s">
        <v>291</v>
      </c>
      <c r="AC363" s="17"/>
      <c r="AD363" s="39"/>
      <c r="AE363" s="37"/>
      <c r="AF363" s="37"/>
      <c r="AG363" s="37"/>
      <c r="AH363" s="37"/>
      <c r="AI363" s="37"/>
      <c r="AJ363" s="37"/>
      <c r="AP363" s="18"/>
      <c r="BB363" s="94" t="s">
        <v>291</v>
      </c>
      <c r="BC363" s="17"/>
      <c r="BD363" s="39"/>
      <c r="BE363" s="37"/>
      <c r="BF363" s="37"/>
      <c r="BG363" s="37"/>
      <c r="BH363" s="37"/>
      <c r="BI363" s="37"/>
      <c r="BJ363" s="37"/>
      <c r="BP363" s="18"/>
      <c r="CB363" s="94" t="s">
        <v>291</v>
      </c>
      <c r="CC363" s="17"/>
      <c r="CD363" s="39"/>
      <c r="CE363" s="37"/>
      <c r="CF363" s="37"/>
      <c r="CG363" s="37"/>
      <c r="CH363" s="37"/>
      <c r="CI363" s="37"/>
      <c r="CJ363" s="37"/>
      <c r="CP363" s="18"/>
    </row>
    <row r="364" spans="2:94" x14ac:dyDescent="0.35">
      <c r="B364" s="9" t="str">
        <f>B350</f>
        <v>Sit in food - Cost of sales %</v>
      </c>
      <c r="C364" s="155">
        <f>C350</f>
        <v>0.32</v>
      </c>
      <c r="D364" s="39"/>
      <c r="E364" s="37"/>
      <c r="F364" s="37"/>
      <c r="G364" s="37"/>
      <c r="H364" s="37"/>
      <c r="I364" s="37"/>
      <c r="J364" s="37"/>
      <c r="P364" s="18"/>
      <c r="AB364" s="9" t="str">
        <f>AB350</f>
        <v>Sit in food - Cost of sales %</v>
      </c>
      <c r="AC364" s="302">
        <f t="shared" ref="AC364:AC368" si="846">C364</f>
        <v>0.32</v>
      </c>
      <c r="AD364" s="39"/>
      <c r="AE364" s="37"/>
      <c r="AF364" s="37"/>
      <c r="AG364" s="37"/>
      <c r="AH364" s="37"/>
      <c r="AI364" s="37"/>
      <c r="AJ364" s="37"/>
      <c r="AP364" s="18"/>
      <c r="BB364" s="9" t="str">
        <f>BB350</f>
        <v>Sit in food - Cost of sales %</v>
      </c>
      <c r="BC364" s="302">
        <f t="shared" ref="BC364:BC368" si="847">AC364</f>
        <v>0.32</v>
      </c>
      <c r="BD364" s="39"/>
      <c r="BE364" s="37"/>
      <c r="BF364" s="37"/>
      <c r="BG364" s="37"/>
      <c r="BH364" s="37"/>
      <c r="BI364" s="37"/>
      <c r="BJ364" s="37"/>
      <c r="BP364" s="18"/>
      <c r="CB364" s="9" t="str">
        <f>CB350</f>
        <v>Sit in food - Cost of sales %</v>
      </c>
      <c r="CC364" s="302">
        <f t="shared" ref="CC364:CC368" si="848">BC364</f>
        <v>0.32</v>
      </c>
      <c r="CD364" s="39"/>
      <c r="CE364" s="37"/>
      <c r="CF364" s="37"/>
      <c r="CG364" s="37"/>
      <c r="CH364" s="37"/>
      <c r="CI364" s="37"/>
      <c r="CJ364" s="37"/>
      <c r="CP364" s="18"/>
    </row>
    <row r="365" spans="2:94" x14ac:dyDescent="0.35">
      <c r="B365" s="9" t="str">
        <f t="shared" ref="B365:C368" si="849">B351</f>
        <v>Sit in Beverage - cost of sales %</v>
      </c>
      <c r="C365" s="155">
        <f t="shared" si="849"/>
        <v>0.35</v>
      </c>
      <c r="D365" s="39"/>
      <c r="E365" s="37"/>
      <c r="F365" s="37"/>
      <c r="G365" s="37"/>
      <c r="H365" s="37"/>
      <c r="I365" s="37"/>
      <c r="J365" s="37"/>
      <c r="P365" s="18"/>
      <c r="AB365" s="9" t="str">
        <f t="shared" ref="AB365:AB368" si="850">AB351</f>
        <v>Sit in Beverage - cost of sales %</v>
      </c>
      <c r="AC365" s="302">
        <f t="shared" si="846"/>
        <v>0.35</v>
      </c>
      <c r="AD365" s="39"/>
      <c r="AE365" s="37"/>
      <c r="AF365" s="37"/>
      <c r="AG365" s="37"/>
      <c r="AH365" s="37"/>
      <c r="AI365" s="37"/>
      <c r="AJ365" s="37"/>
      <c r="AP365" s="18"/>
      <c r="BB365" s="9" t="str">
        <f t="shared" ref="BB365:BB368" si="851">BB351</f>
        <v>Sit in Beverage - cost of sales %</v>
      </c>
      <c r="BC365" s="302">
        <f t="shared" si="847"/>
        <v>0.35</v>
      </c>
      <c r="BD365" s="39"/>
      <c r="BE365" s="37"/>
      <c r="BF365" s="37"/>
      <c r="BG365" s="37"/>
      <c r="BH365" s="37"/>
      <c r="BI365" s="37"/>
      <c r="BJ365" s="37"/>
      <c r="BP365" s="18"/>
      <c r="CB365" s="9" t="str">
        <f t="shared" ref="CB365:CB368" si="852">CB351</f>
        <v>Sit in Beverage - cost of sales %</v>
      </c>
      <c r="CC365" s="302">
        <f t="shared" si="848"/>
        <v>0.35</v>
      </c>
      <c r="CD365" s="39"/>
      <c r="CE365" s="37"/>
      <c r="CF365" s="37"/>
      <c r="CG365" s="37"/>
      <c r="CH365" s="37"/>
      <c r="CI365" s="37"/>
      <c r="CJ365" s="37"/>
      <c r="CP365" s="18"/>
    </row>
    <row r="366" spans="2:94" x14ac:dyDescent="0.35">
      <c r="B366" s="9" t="str">
        <f t="shared" si="849"/>
        <v>Take away food - cost of sales %</v>
      </c>
      <c r="C366" s="155">
        <f t="shared" si="849"/>
        <v>0.4</v>
      </c>
      <c r="D366" s="39"/>
      <c r="E366" s="37"/>
      <c r="F366" s="37"/>
      <c r="G366" s="37"/>
      <c r="H366" s="37"/>
      <c r="I366" s="37"/>
      <c r="J366" s="37"/>
      <c r="P366" s="18"/>
      <c r="AB366" s="9" t="str">
        <f t="shared" si="850"/>
        <v>Take away food - cost of sales %</v>
      </c>
      <c r="AC366" s="302">
        <f t="shared" si="846"/>
        <v>0.4</v>
      </c>
      <c r="AD366" s="39"/>
      <c r="AE366" s="37"/>
      <c r="AF366" s="37"/>
      <c r="AG366" s="37"/>
      <c r="AH366" s="37"/>
      <c r="AI366" s="37"/>
      <c r="AJ366" s="37"/>
      <c r="AP366" s="18"/>
      <c r="BB366" s="9" t="str">
        <f t="shared" si="851"/>
        <v>Take away food - cost of sales %</v>
      </c>
      <c r="BC366" s="302">
        <f t="shared" si="847"/>
        <v>0.4</v>
      </c>
      <c r="BD366" s="39"/>
      <c r="BE366" s="37"/>
      <c r="BF366" s="37"/>
      <c r="BG366" s="37"/>
      <c r="BH366" s="37"/>
      <c r="BI366" s="37"/>
      <c r="BJ366" s="37"/>
      <c r="BP366" s="18"/>
      <c r="CB366" s="9" t="str">
        <f t="shared" si="852"/>
        <v>Take away food - cost of sales %</v>
      </c>
      <c r="CC366" s="302">
        <f t="shared" si="848"/>
        <v>0.4</v>
      </c>
      <c r="CD366" s="39"/>
      <c r="CE366" s="37"/>
      <c r="CF366" s="37"/>
      <c r="CG366" s="37"/>
      <c r="CH366" s="37"/>
      <c r="CI366" s="37"/>
      <c r="CJ366" s="37"/>
      <c r="CP366" s="18"/>
    </row>
    <row r="367" spans="2:94" x14ac:dyDescent="0.35">
      <c r="B367" s="9" t="str">
        <f t="shared" si="849"/>
        <v>Take away beverage - cost of sales %</v>
      </c>
      <c r="C367" s="155">
        <f t="shared" si="849"/>
        <v>0.5</v>
      </c>
      <c r="D367" s="39"/>
      <c r="E367" s="37"/>
      <c r="F367" s="37"/>
      <c r="G367" s="37"/>
      <c r="H367" s="37"/>
      <c r="I367" s="37"/>
      <c r="J367" s="37"/>
      <c r="P367" s="18"/>
      <c r="AB367" s="9" t="str">
        <f t="shared" si="850"/>
        <v>Take away beverage - cost of sales %</v>
      </c>
      <c r="AC367" s="302">
        <f t="shared" si="846"/>
        <v>0.5</v>
      </c>
      <c r="AD367" s="39"/>
      <c r="AE367" s="37"/>
      <c r="AF367" s="37"/>
      <c r="AG367" s="37"/>
      <c r="AH367" s="37"/>
      <c r="AI367" s="37"/>
      <c r="AJ367" s="37"/>
      <c r="AP367" s="18"/>
      <c r="BB367" s="9" t="str">
        <f t="shared" si="851"/>
        <v>Take away beverage - cost of sales %</v>
      </c>
      <c r="BC367" s="302">
        <f t="shared" si="847"/>
        <v>0.5</v>
      </c>
      <c r="BD367" s="39"/>
      <c r="BE367" s="37"/>
      <c r="BF367" s="37"/>
      <c r="BG367" s="37"/>
      <c r="BH367" s="37"/>
      <c r="BI367" s="37"/>
      <c r="BJ367" s="37"/>
      <c r="BP367" s="18"/>
      <c r="CB367" s="9" t="str">
        <f t="shared" si="852"/>
        <v>Take away beverage - cost of sales %</v>
      </c>
      <c r="CC367" s="302">
        <f t="shared" si="848"/>
        <v>0.5</v>
      </c>
      <c r="CD367" s="39"/>
      <c r="CE367" s="37"/>
      <c r="CF367" s="37"/>
      <c r="CG367" s="37"/>
      <c r="CH367" s="37"/>
      <c r="CI367" s="37"/>
      <c r="CJ367" s="37"/>
      <c r="CP367" s="18"/>
    </row>
    <row r="368" spans="2:94" x14ac:dyDescent="0.35">
      <c r="B368" s="9" t="str">
        <f t="shared" si="849"/>
        <v>Other cost of sales %</v>
      </c>
      <c r="C368" s="155">
        <f t="shared" si="849"/>
        <v>0.3</v>
      </c>
      <c r="D368" s="39"/>
      <c r="E368" s="37"/>
      <c r="F368" s="37"/>
      <c r="G368" s="37"/>
      <c r="H368" s="37"/>
      <c r="I368" s="37"/>
      <c r="J368" s="37"/>
      <c r="P368" s="18"/>
      <c r="AB368" s="9" t="str">
        <f t="shared" si="850"/>
        <v>Other cost of sales %</v>
      </c>
      <c r="AC368" s="302">
        <f t="shared" si="846"/>
        <v>0.3</v>
      </c>
      <c r="AD368" s="39"/>
      <c r="AE368" s="37"/>
      <c r="AF368" s="37"/>
      <c r="AG368" s="37"/>
      <c r="AH368" s="37"/>
      <c r="AI368" s="37"/>
      <c r="AJ368" s="37"/>
      <c r="AP368" s="18"/>
      <c r="BB368" s="9" t="str">
        <f t="shared" si="851"/>
        <v>Other cost of sales %</v>
      </c>
      <c r="BC368" s="302">
        <f t="shared" si="847"/>
        <v>0.3</v>
      </c>
      <c r="BD368" s="39"/>
      <c r="BE368" s="37"/>
      <c r="BF368" s="37"/>
      <c r="BG368" s="37"/>
      <c r="BH368" s="37"/>
      <c r="BI368" s="37"/>
      <c r="BJ368" s="37"/>
      <c r="BP368" s="18"/>
      <c r="CB368" s="9" t="str">
        <f t="shared" si="852"/>
        <v>Other cost of sales %</v>
      </c>
      <c r="CC368" s="302">
        <f t="shared" si="848"/>
        <v>0.3</v>
      </c>
      <c r="CD368" s="39"/>
      <c r="CE368" s="37"/>
      <c r="CF368" s="37"/>
      <c r="CG368" s="37"/>
      <c r="CH368" s="37"/>
      <c r="CI368" s="37"/>
      <c r="CJ368" s="37"/>
      <c r="CP368" s="18"/>
    </row>
    <row r="369" spans="2:94" x14ac:dyDescent="0.35">
      <c r="B369" s="9"/>
      <c r="C369" s="153"/>
      <c r="D369" s="39"/>
      <c r="E369" s="37"/>
      <c r="F369" s="37"/>
      <c r="G369" s="37"/>
      <c r="H369" s="37"/>
      <c r="I369" s="37"/>
      <c r="J369" s="37"/>
      <c r="P369" s="18"/>
      <c r="AB369" s="9"/>
      <c r="AC369" s="153"/>
      <c r="AD369" s="39"/>
      <c r="AE369" s="37"/>
      <c r="AF369" s="37"/>
      <c r="AG369" s="37"/>
      <c r="AH369" s="37"/>
      <c r="AI369" s="37"/>
      <c r="AJ369" s="37"/>
      <c r="AP369" s="18"/>
      <c r="BB369" s="9"/>
      <c r="BC369" s="153"/>
      <c r="BD369" s="39"/>
      <c r="BE369" s="37"/>
      <c r="BF369" s="37"/>
      <c r="BG369" s="37"/>
      <c r="BH369" s="37"/>
      <c r="BI369" s="37"/>
      <c r="BJ369" s="37"/>
      <c r="BP369" s="18"/>
      <c r="CB369" s="9"/>
      <c r="CC369" s="153"/>
      <c r="CD369" s="39"/>
      <c r="CE369" s="37"/>
      <c r="CF369" s="37"/>
      <c r="CG369" s="37"/>
      <c r="CH369" s="37"/>
      <c r="CI369" s="37"/>
      <c r="CJ369" s="37"/>
      <c r="CP369" s="18"/>
    </row>
    <row r="370" spans="2:94" x14ac:dyDescent="0.35">
      <c r="B370" s="9"/>
      <c r="C370" s="22"/>
      <c r="D370" s="39"/>
      <c r="E370" s="37"/>
      <c r="F370" s="37"/>
      <c r="G370" s="37"/>
      <c r="H370" s="37"/>
      <c r="I370" s="37"/>
      <c r="J370" s="37"/>
      <c r="P370" s="18"/>
      <c r="AB370" s="9"/>
      <c r="AC370" s="22"/>
      <c r="AD370" s="39"/>
      <c r="AE370" s="37"/>
      <c r="AF370" s="37"/>
      <c r="AG370" s="37"/>
      <c r="AH370" s="37"/>
      <c r="AI370" s="37"/>
      <c r="AJ370" s="37"/>
      <c r="AP370" s="18"/>
      <c r="BB370" s="9"/>
      <c r="BC370" s="22"/>
      <c r="BD370" s="39"/>
      <c r="BE370" s="37"/>
      <c r="BF370" s="37"/>
      <c r="BG370" s="37"/>
      <c r="BH370" s="37"/>
      <c r="BI370" s="37"/>
      <c r="BJ370" s="37"/>
      <c r="BP370" s="18"/>
      <c r="CB370" s="9"/>
      <c r="CC370" s="22"/>
      <c r="CD370" s="39"/>
      <c r="CE370" s="37"/>
      <c r="CF370" s="37"/>
      <c r="CG370" s="37"/>
      <c r="CH370" s="37"/>
      <c r="CI370" s="37"/>
      <c r="CJ370" s="37"/>
      <c r="CP370" s="18"/>
    </row>
    <row r="371" spans="2:94" x14ac:dyDescent="0.35">
      <c r="B371" s="94" t="s">
        <v>292</v>
      </c>
      <c r="C371" s="87" t="s">
        <v>52</v>
      </c>
      <c r="D371" s="39"/>
      <c r="E371" s="37"/>
      <c r="F371" s="37"/>
      <c r="G371" s="37"/>
      <c r="H371" s="37"/>
      <c r="I371" s="37"/>
      <c r="J371" s="37"/>
      <c r="P371" s="18"/>
      <c r="AB371" s="94" t="s">
        <v>292</v>
      </c>
      <c r="AC371" s="87" t="s">
        <v>52</v>
      </c>
      <c r="AD371" s="39"/>
      <c r="AE371" s="37"/>
      <c r="AF371" s="37"/>
      <c r="AG371" s="37"/>
      <c r="AH371" s="37"/>
      <c r="AI371" s="37"/>
      <c r="AJ371" s="37"/>
      <c r="AP371" s="18"/>
      <c r="BB371" s="94" t="s">
        <v>292</v>
      </c>
      <c r="BC371" s="87" t="s">
        <v>52</v>
      </c>
      <c r="BD371" s="39"/>
      <c r="BE371" s="37"/>
      <c r="BF371" s="37"/>
      <c r="BG371" s="37"/>
      <c r="BH371" s="37"/>
      <c r="BI371" s="37"/>
      <c r="BJ371" s="37"/>
      <c r="BP371" s="18"/>
      <c r="CB371" s="94" t="s">
        <v>292</v>
      </c>
      <c r="CC371" s="87" t="s">
        <v>52</v>
      </c>
      <c r="CD371" s="39"/>
      <c r="CE371" s="37"/>
      <c r="CF371" s="37"/>
      <c r="CG371" s="37"/>
      <c r="CH371" s="37"/>
      <c r="CI371" s="37"/>
      <c r="CJ371" s="37"/>
      <c r="CP371" s="18"/>
    </row>
    <row r="372" spans="2:94" x14ac:dyDescent="0.35">
      <c r="B372" s="9" t="s">
        <v>220</v>
      </c>
      <c r="C372" s="156">
        <f>C358</f>
        <v>0</v>
      </c>
      <c r="D372" s="39"/>
      <c r="E372" s="37"/>
      <c r="F372" s="37"/>
      <c r="G372" s="37"/>
      <c r="H372" s="37"/>
      <c r="I372" s="37"/>
      <c r="J372" s="37"/>
      <c r="P372" s="18"/>
      <c r="AB372" s="9" t="s">
        <v>220</v>
      </c>
      <c r="AC372" s="302">
        <f t="shared" ref="AC372:AC374" si="853">C372</f>
        <v>0</v>
      </c>
      <c r="AD372" s="39"/>
      <c r="AE372" s="37"/>
      <c r="AF372" s="37"/>
      <c r="AG372" s="37"/>
      <c r="AH372" s="37"/>
      <c r="AI372" s="37"/>
      <c r="AJ372" s="37"/>
      <c r="AP372" s="18"/>
      <c r="BB372" s="9" t="s">
        <v>220</v>
      </c>
      <c r="BC372" s="302">
        <f t="shared" ref="BC372:BC374" si="854">AC372</f>
        <v>0</v>
      </c>
      <c r="BD372" s="39"/>
      <c r="BE372" s="37"/>
      <c r="BF372" s="37"/>
      <c r="BG372" s="37"/>
      <c r="BH372" s="37"/>
      <c r="BI372" s="37"/>
      <c r="BJ372" s="37"/>
      <c r="BP372" s="18"/>
      <c r="CB372" s="9" t="s">
        <v>220</v>
      </c>
      <c r="CC372" s="302">
        <f t="shared" ref="CC372:CC374" si="855">BC372</f>
        <v>0</v>
      </c>
      <c r="CD372" s="39"/>
      <c r="CE372" s="37"/>
      <c r="CF372" s="37"/>
      <c r="CG372" s="37"/>
      <c r="CH372" s="37"/>
      <c r="CI372" s="37"/>
      <c r="CJ372" s="37"/>
      <c r="CP372" s="18"/>
    </row>
    <row r="373" spans="2:94" x14ac:dyDescent="0.35">
      <c r="B373" s="9" t="s">
        <v>221</v>
      </c>
      <c r="C373" s="156">
        <f>C359</f>
        <v>0</v>
      </c>
      <c r="D373" s="39"/>
      <c r="E373" s="37"/>
      <c r="F373" s="37"/>
      <c r="G373" s="37"/>
      <c r="H373" s="37"/>
      <c r="I373" s="37"/>
      <c r="J373" s="37"/>
      <c r="P373" s="18"/>
      <c r="AB373" s="9" t="s">
        <v>221</v>
      </c>
      <c r="AC373" s="302">
        <f t="shared" si="853"/>
        <v>0</v>
      </c>
      <c r="AD373" s="39"/>
      <c r="AE373" s="37"/>
      <c r="AF373" s="37"/>
      <c r="AG373" s="37"/>
      <c r="AH373" s="37"/>
      <c r="AI373" s="37"/>
      <c r="AJ373" s="37"/>
      <c r="AP373" s="18"/>
      <c r="BB373" s="9" t="s">
        <v>221</v>
      </c>
      <c r="BC373" s="302">
        <f t="shared" si="854"/>
        <v>0</v>
      </c>
      <c r="BD373" s="39"/>
      <c r="BE373" s="37"/>
      <c r="BF373" s="37"/>
      <c r="BG373" s="37"/>
      <c r="BH373" s="37"/>
      <c r="BI373" s="37"/>
      <c r="BJ373" s="37"/>
      <c r="BP373" s="18"/>
      <c r="CB373" s="9" t="s">
        <v>221</v>
      </c>
      <c r="CC373" s="302">
        <f t="shared" si="855"/>
        <v>0</v>
      </c>
      <c r="CD373" s="39"/>
      <c r="CE373" s="37"/>
      <c r="CF373" s="37"/>
      <c r="CG373" s="37"/>
      <c r="CH373" s="37"/>
      <c r="CI373" s="37"/>
      <c r="CJ373" s="37"/>
      <c r="CP373" s="18"/>
    </row>
    <row r="374" spans="2:94" x14ac:dyDescent="0.35">
      <c r="B374" s="9" t="s">
        <v>60</v>
      </c>
      <c r="C374" s="156">
        <f>C360</f>
        <v>0</v>
      </c>
      <c r="D374" s="39"/>
      <c r="E374" s="37"/>
      <c r="F374" s="37"/>
      <c r="G374" s="37"/>
      <c r="H374" s="37"/>
      <c r="I374" s="37"/>
      <c r="J374" s="37"/>
      <c r="P374" s="18"/>
      <c r="AB374" s="9" t="s">
        <v>60</v>
      </c>
      <c r="AC374" s="302">
        <f t="shared" si="853"/>
        <v>0</v>
      </c>
      <c r="AD374" s="39"/>
      <c r="AE374" s="37"/>
      <c r="AF374" s="37"/>
      <c r="AG374" s="37"/>
      <c r="AH374" s="37"/>
      <c r="AI374" s="37"/>
      <c r="AJ374" s="37"/>
      <c r="AP374" s="18"/>
      <c r="BB374" s="9" t="s">
        <v>60</v>
      </c>
      <c r="BC374" s="302">
        <f t="shared" si="854"/>
        <v>0</v>
      </c>
      <c r="BD374" s="39"/>
      <c r="BE374" s="37"/>
      <c r="BF374" s="37"/>
      <c r="BG374" s="37"/>
      <c r="BH374" s="37"/>
      <c r="BI374" s="37"/>
      <c r="BJ374" s="37"/>
      <c r="BP374" s="18"/>
      <c r="CB374" s="9" t="s">
        <v>60</v>
      </c>
      <c r="CC374" s="302">
        <f t="shared" si="855"/>
        <v>0</v>
      </c>
      <c r="CD374" s="39"/>
      <c r="CE374" s="37"/>
      <c r="CF374" s="37"/>
      <c r="CG374" s="37"/>
      <c r="CH374" s="37"/>
      <c r="CI374" s="37"/>
      <c r="CJ374" s="37"/>
      <c r="CP374" s="18"/>
    </row>
    <row r="375" spans="2:94" x14ac:dyDescent="0.35">
      <c r="B375" s="4"/>
      <c r="C375" s="5"/>
      <c r="D375" s="39"/>
      <c r="E375" s="37"/>
      <c r="F375" s="37"/>
      <c r="G375" s="37"/>
      <c r="H375" s="37"/>
      <c r="I375" s="37"/>
      <c r="J375" s="37"/>
      <c r="P375" s="18"/>
      <c r="AB375" s="4"/>
      <c r="AC375" s="5"/>
      <c r="AD375" s="39"/>
      <c r="AE375" s="37"/>
      <c r="AF375" s="37"/>
      <c r="AG375" s="37"/>
      <c r="AH375" s="37"/>
      <c r="AI375" s="37"/>
      <c r="AJ375" s="37"/>
      <c r="AP375" s="18"/>
      <c r="BB375" s="4"/>
      <c r="BC375" s="5"/>
      <c r="BD375" s="39"/>
      <c r="BE375" s="37"/>
      <c r="BF375" s="37"/>
      <c r="BG375" s="37"/>
      <c r="BH375" s="37"/>
      <c r="BI375" s="37"/>
      <c r="BJ375" s="37"/>
      <c r="BP375" s="18"/>
      <c r="CB375" s="4"/>
      <c r="CC375" s="5"/>
      <c r="CD375" s="39"/>
      <c r="CE375" s="37"/>
      <c r="CF375" s="37"/>
      <c r="CG375" s="37"/>
      <c r="CH375" s="37"/>
      <c r="CI375" s="37"/>
      <c r="CJ375" s="37"/>
      <c r="CP375" s="18"/>
    </row>
    <row r="376" spans="2:94" x14ac:dyDescent="0.35">
      <c r="B376" s="4"/>
      <c r="C376" s="5"/>
      <c r="D376" s="5"/>
      <c r="E376" s="5"/>
      <c r="F376" s="5"/>
      <c r="G376" s="5"/>
      <c r="H376" s="5"/>
      <c r="I376" s="5"/>
      <c r="P376" s="18"/>
      <c r="AB376" s="4"/>
      <c r="AC376" s="5"/>
      <c r="AD376" s="5"/>
      <c r="AE376" s="5"/>
      <c r="AF376" s="5"/>
      <c r="AG376" s="5"/>
      <c r="AH376" s="5"/>
      <c r="AI376" s="5"/>
      <c r="AP376" s="18"/>
      <c r="BB376" s="4"/>
      <c r="BC376" s="5"/>
      <c r="BD376" s="5"/>
      <c r="BE376" s="5"/>
      <c r="BF376" s="5"/>
      <c r="BG376" s="5"/>
      <c r="BH376" s="5"/>
      <c r="BI376" s="5"/>
      <c r="BP376" s="18"/>
      <c r="CB376" s="4"/>
      <c r="CC376" s="5"/>
      <c r="CD376" s="5"/>
      <c r="CE376" s="5"/>
      <c r="CF376" s="5"/>
      <c r="CG376" s="5"/>
      <c r="CH376" s="5"/>
      <c r="CI376" s="5"/>
      <c r="CP376" s="18"/>
    </row>
    <row r="377" spans="2:94" x14ac:dyDescent="0.35">
      <c r="B377" s="10" t="s">
        <v>222</v>
      </c>
      <c r="C377" s="34" t="s">
        <v>11</v>
      </c>
      <c r="D377" s="16"/>
      <c r="E377" s="5"/>
      <c r="F377" s="5"/>
      <c r="G377" s="5"/>
      <c r="H377" s="5"/>
      <c r="I377" s="5"/>
      <c r="P377" s="18"/>
      <c r="AB377" s="10" t="s">
        <v>222</v>
      </c>
      <c r="AC377" s="34" t="s">
        <v>11</v>
      </c>
      <c r="AD377" s="16"/>
      <c r="AE377" s="5"/>
      <c r="AF377" s="5"/>
      <c r="AG377" s="5"/>
      <c r="AH377" s="5"/>
      <c r="AI377" s="5"/>
      <c r="AP377" s="18"/>
      <c r="BB377" s="10" t="s">
        <v>222</v>
      </c>
      <c r="BC377" s="34" t="s">
        <v>11</v>
      </c>
      <c r="BD377" s="16"/>
      <c r="BE377" s="5"/>
      <c r="BF377" s="5"/>
      <c r="BG377" s="5"/>
      <c r="BH377" s="5"/>
      <c r="BI377" s="5"/>
      <c r="BP377" s="18"/>
      <c r="CB377" s="10" t="s">
        <v>222</v>
      </c>
      <c r="CC377" s="34" t="s">
        <v>11</v>
      </c>
      <c r="CD377" s="16"/>
      <c r="CE377" s="5"/>
      <c r="CF377" s="5"/>
      <c r="CG377" s="5"/>
      <c r="CH377" s="5"/>
      <c r="CI377" s="5"/>
      <c r="CP377" s="18"/>
    </row>
    <row r="378" spans="2:94" x14ac:dyDescent="0.35">
      <c r="B378" s="116" t="s">
        <v>322</v>
      </c>
      <c r="C378" s="213"/>
      <c r="D378" s="5"/>
      <c r="E378" s="5"/>
      <c r="F378" s="5"/>
      <c r="G378" s="5"/>
      <c r="H378" s="5"/>
      <c r="I378" s="5"/>
      <c r="P378" s="18"/>
      <c r="AB378" s="116" t="str">
        <f>B378</f>
        <v>Promotion</v>
      </c>
      <c r="AC378" s="213">
        <f>C378</f>
        <v>0</v>
      </c>
      <c r="AD378" s="5"/>
      <c r="AE378" s="5"/>
      <c r="AF378" s="5"/>
      <c r="AG378" s="5"/>
      <c r="AH378" s="5"/>
      <c r="AI378" s="5"/>
      <c r="AP378" s="18"/>
      <c r="BB378" s="116" t="str">
        <f>AB378</f>
        <v>Promotion</v>
      </c>
      <c r="BC378" s="213">
        <f>AC378</f>
        <v>0</v>
      </c>
      <c r="BD378" s="5"/>
      <c r="BE378" s="5"/>
      <c r="BF378" s="5"/>
      <c r="BG378" s="5"/>
      <c r="BH378" s="5"/>
      <c r="BI378" s="5"/>
      <c r="BP378" s="18"/>
      <c r="CB378" s="116" t="str">
        <f>BB378</f>
        <v>Promotion</v>
      </c>
      <c r="CC378" s="213">
        <f>BC378</f>
        <v>0</v>
      </c>
      <c r="CD378" s="5"/>
      <c r="CE378" s="5"/>
      <c r="CF378" s="5"/>
      <c r="CG378" s="5"/>
      <c r="CH378" s="5"/>
      <c r="CI378" s="5"/>
      <c r="CP378" s="18"/>
    </row>
    <row r="379" spans="2:94" x14ac:dyDescent="0.35">
      <c r="B379" s="116" t="s">
        <v>35</v>
      </c>
      <c r="C379" s="213"/>
      <c r="D379" s="5"/>
      <c r="E379" s="5"/>
      <c r="F379" s="5"/>
      <c r="G379" s="5"/>
      <c r="H379" s="5"/>
      <c r="I379" s="5"/>
      <c r="P379" s="18"/>
      <c r="AB379" s="116" t="str">
        <f t="shared" ref="AB379:AB391" si="856">B379</f>
        <v>Menus</v>
      </c>
      <c r="AC379" s="213">
        <f t="shared" ref="AC379:AC391" si="857">C379</f>
        <v>0</v>
      </c>
      <c r="AD379" s="5"/>
      <c r="AE379" s="5"/>
      <c r="AF379" s="5"/>
      <c r="AG379" s="5"/>
      <c r="AH379" s="5"/>
      <c r="AI379" s="5"/>
      <c r="AP379" s="18"/>
      <c r="BB379" s="116" t="str">
        <f t="shared" ref="BB379:BB391" si="858">AB379</f>
        <v>Menus</v>
      </c>
      <c r="BC379" s="213">
        <f t="shared" ref="BC379:BC391" si="859">AC379</f>
        <v>0</v>
      </c>
      <c r="BD379" s="5"/>
      <c r="BE379" s="5"/>
      <c r="BF379" s="5"/>
      <c r="BG379" s="5"/>
      <c r="BH379" s="5"/>
      <c r="BI379" s="5"/>
      <c r="BP379" s="18"/>
      <c r="CB379" s="116" t="str">
        <f t="shared" ref="CB379:CB391" si="860">BB379</f>
        <v>Menus</v>
      </c>
      <c r="CC379" s="213">
        <f t="shared" ref="CC379:CC391" si="861">BC379</f>
        <v>0</v>
      </c>
      <c r="CD379" s="5"/>
      <c r="CE379" s="5"/>
      <c r="CF379" s="5"/>
      <c r="CG379" s="5"/>
      <c r="CH379" s="5"/>
      <c r="CI379" s="5"/>
      <c r="CP379" s="18"/>
    </row>
    <row r="380" spans="2:94" x14ac:dyDescent="0.35">
      <c r="B380" s="116" t="s">
        <v>36</v>
      </c>
      <c r="C380" s="213"/>
      <c r="D380" s="5"/>
      <c r="E380" s="5"/>
      <c r="F380" s="5"/>
      <c r="G380" s="5"/>
      <c r="H380" s="5"/>
      <c r="I380" s="5"/>
      <c r="P380" s="18"/>
      <c r="AB380" s="116" t="str">
        <f t="shared" si="856"/>
        <v>Room set-up</v>
      </c>
      <c r="AC380" s="213">
        <f t="shared" si="857"/>
        <v>0</v>
      </c>
      <c r="AD380" s="5"/>
      <c r="AE380" s="5"/>
      <c r="AF380" s="5"/>
      <c r="AG380" s="5"/>
      <c r="AH380" s="5"/>
      <c r="AI380" s="5"/>
      <c r="AP380" s="18"/>
      <c r="BB380" s="116" t="str">
        <f t="shared" si="858"/>
        <v>Room set-up</v>
      </c>
      <c r="BC380" s="213">
        <f t="shared" si="859"/>
        <v>0</v>
      </c>
      <c r="BD380" s="5"/>
      <c r="BE380" s="5"/>
      <c r="BF380" s="5"/>
      <c r="BG380" s="5"/>
      <c r="BH380" s="5"/>
      <c r="BI380" s="5"/>
      <c r="BP380" s="18"/>
      <c r="CB380" s="116" t="str">
        <f t="shared" si="860"/>
        <v>Room set-up</v>
      </c>
      <c r="CC380" s="213">
        <f t="shared" si="861"/>
        <v>0</v>
      </c>
      <c r="CD380" s="5"/>
      <c r="CE380" s="5"/>
      <c r="CF380" s="5"/>
      <c r="CG380" s="5"/>
      <c r="CH380" s="5"/>
      <c r="CI380" s="5"/>
      <c r="CP380" s="18"/>
    </row>
    <row r="381" spans="2:94" x14ac:dyDescent="0.35">
      <c r="B381" s="116" t="s">
        <v>37</v>
      </c>
      <c r="C381" s="213"/>
      <c r="D381" s="5"/>
      <c r="E381" s="5"/>
      <c r="F381" s="5"/>
      <c r="G381" s="5"/>
      <c r="H381" s="5"/>
      <c r="I381" s="5"/>
      <c r="P381" s="18"/>
      <c r="AB381" s="116" t="str">
        <f t="shared" si="856"/>
        <v>Kitchen cleaning</v>
      </c>
      <c r="AC381" s="213">
        <f t="shared" si="857"/>
        <v>0</v>
      </c>
      <c r="AD381" s="5"/>
      <c r="AE381" s="5"/>
      <c r="AF381" s="5"/>
      <c r="AG381" s="5"/>
      <c r="AH381" s="5"/>
      <c r="AI381" s="5"/>
      <c r="AP381" s="18"/>
      <c r="BB381" s="116" t="str">
        <f t="shared" si="858"/>
        <v>Kitchen cleaning</v>
      </c>
      <c r="BC381" s="213">
        <f t="shared" si="859"/>
        <v>0</v>
      </c>
      <c r="BD381" s="5"/>
      <c r="BE381" s="5"/>
      <c r="BF381" s="5"/>
      <c r="BG381" s="5"/>
      <c r="BH381" s="5"/>
      <c r="BI381" s="5"/>
      <c r="BP381" s="18"/>
      <c r="CB381" s="116" t="str">
        <f t="shared" si="860"/>
        <v>Kitchen cleaning</v>
      </c>
      <c r="CC381" s="213">
        <f t="shared" si="861"/>
        <v>0</v>
      </c>
      <c r="CD381" s="5"/>
      <c r="CE381" s="5"/>
      <c r="CF381" s="5"/>
      <c r="CG381" s="5"/>
      <c r="CH381" s="5"/>
      <c r="CI381" s="5"/>
      <c r="CP381" s="18"/>
    </row>
    <row r="382" spans="2:94" x14ac:dyDescent="0.35">
      <c r="B382" s="116" t="s">
        <v>38</v>
      </c>
      <c r="C382" s="213"/>
      <c r="D382" s="5"/>
      <c r="E382" s="5"/>
      <c r="F382" s="5"/>
      <c r="G382" s="5"/>
      <c r="H382" s="5"/>
      <c r="I382" s="5"/>
      <c r="P382" s="18"/>
      <c r="AB382" s="116" t="str">
        <f t="shared" si="856"/>
        <v>Crockery/glassware/cutlery</v>
      </c>
      <c r="AC382" s="213">
        <f t="shared" si="857"/>
        <v>0</v>
      </c>
      <c r="AD382" s="5"/>
      <c r="AE382" s="5"/>
      <c r="AF382" s="5"/>
      <c r="AG382" s="5"/>
      <c r="AH382" s="5"/>
      <c r="AI382" s="5"/>
      <c r="AP382" s="18"/>
      <c r="BB382" s="116" t="str">
        <f t="shared" si="858"/>
        <v>Crockery/glassware/cutlery</v>
      </c>
      <c r="BC382" s="213">
        <f t="shared" si="859"/>
        <v>0</v>
      </c>
      <c r="BD382" s="5"/>
      <c r="BE382" s="5"/>
      <c r="BF382" s="5"/>
      <c r="BG382" s="5"/>
      <c r="BH382" s="5"/>
      <c r="BI382" s="5"/>
      <c r="BP382" s="18"/>
      <c r="CB382" s="116" t="str">
        <f t="shared" si="860"/>
        <v>Crockery/glassware/cutlery</v>
      </c>
      <c r="CC382" s="213">
        <f t="shared" si="861"/>
        <v>0</v>
      </c>
      <c r="CD382" s="5"/>
      <c r="CE382" s="5"/>
      <c r="CF382" s="5"/>
      <c r="CG382" s="5"/>
      <c r="CH382" s="5"/>
      <c r="CI382" s="5"/>
      <c r="CP382" s="18"/>
    </row>
    <row r="383" spans="2:94" x14ac:dyDescent="0.35">
      <c r="B383" s="116" t="s">
        <v>39</v>
      </c>
      <c r="C383" s="213"/>
      <c r="D383" s="5"/>
      <c r="E383" s="5"/>
      <c r="F383" s="5"/>
      <c r="G383" s="5"/>
      <c r="H383" s="5"/>
      <c r="I383" s="5"/>
      <c r="P383" s="18"/>
      <c r="AB383" s="116" t="str">
        <f t="shared" si="856"/>
        <v>Training</v>
      </c>
      <c r="AC383" s="213">
        <f t="shared" si="857"/>
        <v>0</v>
      </c>
      <c r="AD383" s="5"/>
      <c r="AE383" s="5"/>
      <c r="AF383" s="5"/>
      <c r="AG383" s="5"/>
      <c r="AH383" s="5"/>
      <c r="AI383" s="5"/>
      <c r="AP383" s="18"/>
      <c r="BB383" s="116" t="str">
        <f t="shared" si="858"/>
        <v>Training</v>
      </c>
      <c r="BC383" s="213">
        <f t="shared" si="859"/>
        <v>0</v>
      </c>
      <c r="BD383" s="5"/>
      <c r="BE383" s="5"/>
      <c r="BF383" s="5"/>
      <c r="BG383" s="5"/>
      <c r="BH383" s="5"/>
      <c r="BI383" s="5"/>
      <c r="BP383" s="18"/>
      <c r="CB383" s="116" t="str">
        <f t="shared" si="860"/>
        <v>Training</v>
      </c>
      <c r="CC383" s="213">
        <f t="shared" si="861"/>
        <v>0</v>
      </c>
      <c r="CD383" s="5"/>
      <c r="CE383" s="5"/>
      <c r="CF383" s="5"/>
      <c r="CG383" s="5"/>
      <c r="CH383" s="5"/>
      <c r="CI383" s="5"/>
      <c r="CP383" s="18"/>
    </row>
    <row r="384" spans="2:94" x14ac:dyDescent="0.35">
      <c r="B384" s="116" t="s">
        <v>40</v>
      </c>
      <c r="C384" s="213"/>
      <c r="D384" s="5"/>
      <c r="E384" s="5"/>
      <c r="F384" s="5"/>
      <c r="G384" s="5"/>
      <c r="H384" s="5"/>
      <c r="I384" s="5"/>
      <c r="P384" s="18"/>
      <c r="AB384" s="116" t="str">
        <f t="shared" si="856"/>
        <v>Deep clean dining rooms/trolleys etc</v>
      </c>
      <c r="AC384" s="213">
        <f t="shared" si="857"/>
        <v>0</v>
      </c>
      <c r="AD384" s="5"/>
      <c r="AE384" s="5"/>
      <c r="AF384" s="5"/>
      <c r="AG384" s="5"/>
      <c r="AH384" s="5"/>
      <c r="AI384" s="5"/>
      <c r="AP384" s="18"/>
      <c r="BB384" s="116" t="str">
        <f t="shared" si="858"/>
        <v>Deep clean dining rooms/trolleys etc</v>
      </c>
      <c r="BC384" s="213">
        <f t="shared" si="859"/>
        <v>0</v>
      </c>
      <c r="BD384" s="5"/>
      <c r="BE384" s="5"/>
      <c r="BF384" s="5"/>
      <c r="BG384" s="5"/>
      <c r="BH384" s="5"/>
      <c r="BI384" s="5"/>
      <c r="BP384" s="18"/>
      <c r="CB384" s="116" t="str">
        <f t="shared" si="860"/>
        <v>Deep clean dining rooms/trolleys etc</v>
      </c>
      <c r="CC384" s="213">
        <f t="shared" si="861"/>
        <v>0</v>
      </c>
      <c r="CD384" s="5"/>
      <c r="CE384" s="5"/>
      <c r="CF384" s="5"/>
      <c r="CG384" s="5"/>
      <c r="CH384" s="5"/>
      <c r="CI384" s="5"/>
      <c r="CP384" s="18"/>
    </row>
    <row r="385" spans="2:94" x14ac:dyDescent="0.35">
      <c r="B385" s="116"/>
      <c r="C385" s="213"/>
      <c r="D385" s="5"/>
      <c r="E385" s="5"/>
      <c r="F385" s="5"/>
      <c r="G385" s="5"/>
      <c r="H385" s="5"/>
      <c r="I385" s="5"/>
      <c r="P385" s="18"/>
      <c r="AB385" s="116">
        <f t="shared" si="856"/>
        <v>0</v>
      </c>
      <c r="AC385" s="213">
        <f t="shared" si="857"/>
        <v>0</v>
      </c>
      <c r="AD385" s="5"/>
      <c r="AE385" s="5"/>
      <c r="AF385" s="5"/>
      <c r="AG385" s="5"/>
      <c r="AH385" s="5"/>
      <c r="AI385" s="5"/>
      <c r="AP385" s="18"/>
      <c r="BB385" s="116">
        <f t="shared" si="858"/>
        <v>0</v>
      </c>
      <c r="BC385" s="213">
        <f t="shared" si="859"/>
        <v>0</v>
      </c>
      <c r="BD385" s="5"/>
      <c r="BE385" s="5"/>
      <c r="BF385" s="5"/>
      <c r="BG385" s="5"/>
      <c r="BH385" s="5"/>
      <c r="BI385" s="5"/>
      <c r="BP385" s="18"/>
      <c r="CB385" s="116">
        <f t="shared" si="860"/>
        <v>0</v>
      </c>
      <c r="CC385" s="213">
        <f t="shared" si="861"/>
        <v>0</v>
      </c>
      <c r="CD385" s="5"/>
      <c r="CE385" s="5"/>
      <c r="CF385" s="5"/>
      <c r="CG385" s="5"/>
      <c r="CH385" s="5"/>
      <c r="CI385" s="5"/>
      <c r="CP385" s="18"/>
    </row>
    <row r="386" spans="2:94" x14ac:dyDescent="0.35">
      <c r="B386" s="116"/>
      <c r="C386" s="213"/>
      <c r="D386" s="5"/>
      <c r="E386" s="5"/>
      <c r="F386" s="5"/>
      <c r="G386" s="5"/>
      <c r="H386" s="5"/>
      <c r="I386" s="5"/>
      <c r="P386" s="18"/>
      <c r="AB386" s="116">
        <f t="shared" si="856"/>
        <v>0</v>
      </c>
      <c r="AC386" s="213">
        <f t="shared" si="857"/>
        <v>0</v>
      </c>
      <c r="AD386" s="5"/>
      <c r="AE386" s="5"/>
      <c r="AF386" s="5"/>
      <c r="AG386" s="5"/>
      <c r="AH386" s="5"/>
      <c r="AI386" s="5"/>
      <c r="AP386" s="18"/>
      <c r="BB386" s="116">
        <f t="shared" si="858"/>
        <v>0</v>
      </c>
      <c r="BC386" s="213">
        <f t="shared" si="859"/>
        <v>0</v>
      </c>
      <c r="BD386" s="5"/>
      <c r="BE386" s="5"/>
      <c r="BF386" s="5"/>
      <c r="BG386" s="5"/>
      <c r="BH386" s="5"/>
      <c r="BI386" s="5"/>
      <c r="BP386" s="18"/>
      <c r="CB386" s="116">
        <f t="shared" si="860"/>
        <v>0</v>
      </c>
      <c r="CC386" s="213">
        <f t="shared" si="861"/>
        <v>0</v>
      </c>
      <c r="CD386" s="5"/>
      <c r="CE386" s="5"/>
      <c r="CF386" s="5"/>
      <c r="CG386" s="5"/>
      <c r="CH386" s="5"/>
      <c r="CI386" s="5"/>
      <c r="CP386" s="18"/>
    </row>
    <row r="387" spans="2:94" x14ac:dyDescent="0.35">
      <c r="B387" s="116"/>
      <c r="C387" s="213"/>
      <c r="D387" s="5"/>
      <c r="E387" s="5"/>
      <c r="F387" s="5"/>
      <c r="G387" s="5"/>
      <c r="H387" s="5"/>
      <c r="I387" s="5"/>
      <c r="P387" s="18"/>
      <c r="AB387" s="116">
        <f t="shared" si="856"/>
        <v>0</v>
      </c>
      <c r="AC387" s="213">
        <f t="shared" si="857"/>
        <v>0</v>
      </c>
      <c r="AD387" s="5"/>
      <c r="AE387" s="5"/>
      <c r="AF387" s="5"/>
      <c r="AG387" s="5"/>
      <c r="AH387" s="5"/>
      <c r="AI387" s="5"/>
      <c r="AP387" s="18"/>
      <c r="BB387" s="116">
        <f t="shared" si="858"/>
        <v>0</v>
      </c>
      <c r="BC387" s="213">
        <f t="shared" si="859"/>
        <v>0</v>
      </c>
      <c r="BD387" s="5"/>
      <c r="BE387" s="5"/>
      <c r="BF387" s="5"/>
      <c r="BG387" s="5"/>
      <c r="BH387" s="5"/>
      <c r="BI387" s="5"/>
      <c r="BP387" s="18"/>
      <c r="CB387" s="116">
        <f t="shared" si="860"/>
        <v>0</v>
      </c>
      <c r="CC387" s="213">
        <f t="shared" si="861"/>
        <v>0</v>
      </c>
      <c r="CD387" s="5"/>
      <c r="CE387" s="5"/>
      <c r="CF387" s="5"/>
      <c r="CG387" s="5"/>
      <c r="CH387" s="5"/>
      <c r="CI387" s="5"/>
      <c r="CP387" s="18"/>
    </row>
    <row r="388" spans="2:94" x14ac:dyDescent="0.35">
      <c r="B388" s="116"/>
      <c r="C388" s="213"/>
      <c r="D388" s="5"/>
      <c r="E388" s="5"/>
      <c r="F388" s="5"/>
      <c r="G388" s="5"/>
      <c r="H388" s="5"/>
      <c r="I388" s="5"/>
      <c r="P388" s="18"/>
      <c r="AB388" s="116">
        <f t="shared" si="856"/>
        <v>0</v>
      </c>
      <c r="AC388" s="213">
        <f t="shared" si="857"/>
        <v>0</v>
      </c>
      <c r="AD388" s="5"/>
      <c r="AE388" s="5"/>
      <c r="AF388" s="5"/>
      <c r="AG388" s="5"/>
      <c r="AH388" s="5"/>
      <c r="AI388" s="5"/>
      <c r="AP388" s="18"/>
      <c r="BB388" s="116">
        <f t="shared" si="858"/>
        <v>0</v>
      </c>
      <c r="BC388" s="213">
        <f t="shared" si="859"/>
        <v>0</v>
      </c>
      <c r="BD388" s="5"/>
      <c r="BE388" s="5"/>
      <c r="BF388" s="5"/>
      <c r="BG388" s="5"/>
      <c r="BH388" s="5"/>
      <c r="BI388" s="5"/>
      <c r="BP388" s="18"/>
      <c r="CB388" s="116">
        <f t="shared" si="860"/>
        <v>0</v>
      </c>
      <c r="CC388" s="213">
        <f t="shared" si="861"/>
        <v>0</v>
      </c>
      <c r="CD388" s="5"/>
      <c r="CE388" s="5"/>
      <c r="CF388" s="5"/>
      <c r="CG388" s="5"/>
      <c r="CH388" s="5"/>
      <c r="CI388" s="5"/>
      <c r="CP388" s="18"/>
    </row>
    <row r="389" spans="2:94" x14ac:dyDescent="0.35">
      <c r="B389" s="116"/>
      <c r="C389" s="213"/>
      <c r="D389" s="5"/>
      <c r="E389" s="5"/>
      <c r="F389" s="5"/>
      <c r="G389" s="5"/>
      <c r="H389" s="5"/>
      <c r="I389" s="5"/>
      <c r="P389" s="18"/>
      <c r="AB389" s="116">
        <f t="shared" si="856"/>
        <v>0</v>
      </c>
      <c r="AC389" s="213">
        <f t="shared" si="857"/>
        <v>0</v>
      </c>
      <c r="AD389" s="5"/>
      <c r="AE389" s="5"/>
      <c r="AF389" s="5"/>
      <c r="AG389" s="5"/>
      <c r="AH389" s="5"/>
      <c r="AI389" s="5"/>
      <c r="AP389" s="18"/>
      <c r="BB389" s="116">
        <f t="shared" si="858"/>
        <v>0</v>
      </c>
      <c r="BC389" s="213">
        <f t="shared" si="859"/>
        <v>0</v>
      </c>
      <c r="BD389" s="5"/>
      <c r="BE389" s="5"/>
      <c r="BF389" s="5"/>
      <c r="BG389" s="5"/>
      <c r="BH389" s="5"/>
      <c r="BI389" s="5"/>
      <c r="BP389" s="18"/>
      <c r="CB389" s="116">
        <f t="shared" si="860"/>
        <v>0</v>
      </c>
      <c r="CC389" s="213">
        <f t="shared" si="861"/>
        <v>0</v>
      </c>
      <c r="CD389" s="5"/>
      <c r="CE389" s="5"/>
      <c r="CF389" s="5"/>
      <c r="CG389" s="5"/>
      <c r="CH389" s="5"/>
      <c r="CI389" s="5"/>
      <c r="CP389" s="18"/>
    </row>
    <row r="390" spans="2:94" x14ac:dyDescent="0.35">
      <c r="B390" s="116"/>
      <c r="C390" s="213"/>
      <c r="D390" s="5"/>
      <c r="E390" s="5"/>
      <c r="F390" s="5"/>
      <c r="G390" s="5"/>
      <c r="H390" s="5"/>
      <c r="I390" s="5"/>
      <c r="P390" s="18"/>
      <c r="AB390" s="116">
        <f t="shared" si="856"/>
        <v>0</v>
      </c>
      <c r="AC390" s="213">
        <f t="shared" si="857"/>
        <v>0</v>
      </c>
      <c r="AD390" s="5"/>
      <c r="AE390" s="5"/>
      <c r="AF390" s="5"/>
      <c r="AG390" s="5"/>
      <c r="AH390" s="5"/>
      <c r="AI390" s="5"/>
      <c r="AP390" s="18"/>
      <c r="BB390" s="116">
        <f t="shared" si="858"/>
        <v>0</v>
      </c>
      <c r="BC390" s="213">
        <f t="shared" si="859"/>
        <v>0</v>
      </c>
      <c r="BD390" s="5"/>
      <c r="BE390" s="5"/>
      <c r="BF390" s="5"/>
      <c r="BG390" s="5"/>
      <c r="BH390" s="5"/>
      <c r="BI390" s="5"/>
      <c r="BP390" s="18"/>
      <c r="CB390" s="116">
        <f t="shared" si="860"/>
        <v>0</v>
      </c>
      <c r="CC390" s="213">
        <f t="shared" si="861"/>
        <v>0</v>
      </c>
      <c r="CD390" s="5"/>
      <c r="CE390" s="5"/>
      <c r="CF390" s="5"/>
      <c r="CG390" s="5"/>
      <c r="CH390" s="5"/>
      <c r="CI390" s="5"/>
      <c r="CP390" s="18"/>
    </row>
    <row r="391" spans="2:94" x14ac:dyDescent="0.35">
      <c r="B391" s="116"/>
      <c r="C391" s="213"/>
      <c r="D391" s="5"/>
      <c r="E391" s="5"/>
      <c r="F391" s="5"/>
      <c r="G391" s="5"/>
      <c r="H391" s="5"/>
      <c r="I391" s="5"/>
      <c r="P391" s="18"/>
      <c r="AB391" s="116">
        <f t="shared" si="856"/>
        <v>0</v>
      </c>
      <c r="AC391" s="213">
        <f t="shared" si="857"/>
        <v>0</v>
      </c>
      <c r="AD391" s="5"/>
      <c r="AE391" s="5"/>
      <c r="AF391" s="5"/>
      <c r="AG391" s="5"/>
      <c r="AH391" s="5"/>
      <c r="AI391" s="5"/>
      <c r="AP391" s="18"/>
      <c r="BB391" s="116">
        <f t="shared" si="858"/>
        <v>0</v>
      </c>
      <c r="BC391" s="213">
        <f t="shared" si="859"/>
        <v>0</v>
      </c>
      <c r="BD391" s="5"/>
      <c r="BE391" s="5"/>
      <c r="BF391" s="5"/>
      <c r="BG391" s="5"/>
      <c r="BH391" s="5"/>
      <c r="BI391" s="5"/>
      <c r="BP391" s="18"/>
      <c r="CB391" s="116">
        <f t="shared" si="860"/>
        <v>0</v>
      </c>
      <c r="CC391" s="213">
        <f t="shared" si="861"/>
        <v>0</v>
      </c>
      <c r="CD391" s="5"/>
      <c r="CE391" s="5"/>
      <c r="CF391" s="5"/>
      <c r="CG391" s="5"/>
      <c r="CH391" s="5"/>
      <c r="CI391" s="5"/>
      <c r="CP391" s="18"/>
    </row>
    <row r="392" spans="2:94" x14ac:dyDescent="0.35">
      <c r="B392" s="274" t="s">
        <v>12</v>
      </c>
      <c r="C392" s="289">
        <f>SUM(C378:C391)</f>
        <v>0</v>
      </c>
      <c r="D392" s="5"/>
      <c r="E392" s="5"/>
      <c r="F392" s="5"/>
      <c r="G392" s="5"/>
      <c r="H392" s="5"/>
      <c r="I392" s="5"/>
      <c r="P392" s="18"/>
      <c r="AB392" s="274" t="s">
        <v>12</v>
      </c>
      <c r="AC392" s="289">
        <f>SUM(AC378:AC391)</f>
        <v>0</v>
      </c>
      <c r="AD392" s="5"/>
      <c r="AE392" s="5"/>
      <c r="AF392" s="5"/>
      <c r="AG392" s="5"/>
      <c r="AH392" s="5"/>
      <c r="AI392" s="5"/>
      <c r="AP392" s="18"/>
      <c r="BB392" s="274" t="s">
        <v>12</v>
      </c>
      <c r="BC392" s="289">
        <f>SUM(BC378:BC391)</f>
        <v>0</v>
      </c>
      <c r="BD392" s="5"/>
      <c r="BE392" s="5"/>
      <c r="BF392" s="5"/>
      <c r="BG392" s="5"/>
      <c r="BH392" s="5"/>
      <c r="BI392" s="5"/>
      <c r="BP392" s="18"/>
      <c r="CB392" s="274" t="s">
        <v>12</v>
      </c>
      <c r="CC392" s="289">
        <f>SUM(CC378:CC391)</f>
        <v>0</v>
      </c>
      <c r="CD392" s="5"/>
      <c r="CE392" s="5"/>
      <c r="CF392" s="5"/>
      <c r="CG392" s="5"/>
      <c r="CH392" s="5"/>
      <c r="CI392" s="5"/>
      <c r="CP392" s="18"/>
    </row>
    <row r="393" spans="2:94" ht="15" thickBot="1" x14ac:dyDescent="0.4">
      <c r="B393" s="68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7"/>
      <c r="AB393" s="68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7"/>
      <c r="BB393" s="68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7"/>
      <c r="CB393" s="68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7"/>
    </row>
  </sheetData>
  <sheetProtection algorithmName="SHA-512" hashValue="YhYxTpc99ymOKZSMhFpAgfhXmsyqmdKNMlQcJyqaX+3hBPSl6LvXO8P/Li5JLTx9HHU3+EcAO1Ll3upqbyEblA==" saltValue="lT4WSDfH2cAWyvagHU0JiQ==" spinCount="100000" sheet="1" objects="1" scenarios="1"/>
  <mergeCells count="17">
    <mergeCell ref="CD251:CJ251"/>
    <mergeCell ref="D293:J293"/>
    <mergeCell ref="AD293:AJ293"/>
    <mergeCell ref="BD293:BJ293"/>
    <mergeCell ref="CD293:CJ293"/>
    <mergeCell ref="D1:N1"/>
    <mergeCell ref="D251:J251"/>
    <mergeCell ref="E2:G2"/>
    <mergeCell ref="AE2:AG2"/>
    <mergeCell ref="BE2:BG2"/>
    <mergeCell ref="AD251:AJ251"/>
    <mergeCell ref="BD251:BJ251"/>
    <mergeCell ref="CE2:CG2"/>
    <mergeCell ref="D209:J209"/>
    <mergeCell ref="AD209:AJ209"/>
    <mergeCell ref="BD209:BJ209"/>
    <mergeCell ref="CD209:CJ209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'Data Validation'!$B$2:$B$26</xm:f>
          </x14:formula1>
          <xm:sqref>C2 AC2 BC2 CC2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A50"/>
  <sheetViews>
    <sheetView zoomScale="80" zoomScaleNormal="80" workbookViewId="0">
      <selection activeCell="D3" sqref="D3"/>
    </sheetView>
  </sheetViews>
  <sheetFormatPr defaultRowHeight="14.5" x14ac:dyDescent="0.35"/>
  <cols>
    <col min="2" max="2" width="43" customWidth="1"/>
    <col min="3" max="3" width="20.1796875" customWidth="1"/>
    <col min="4" max="12" width="16.1796875" customWidth="1"/>
    <col min="13" max="13" width="12" customWidth="1"/>
    <col min="14" max="14" width="12.7265625" customWidth="1"/>
    <col min="18" max="26" width="0" hidden="1" customWidth="1"/>
    <col min="28" max="28" width="49.54296875" customWidth="1"/>
    <col min="29" max="29" width="16.26953125" customWidth="1"/>
    <col min="30" max="36" width="15.7265625" customWidth="1"/>
    <col min="37" max="37" width="8.26953125" customWidth="1"/>
    <col min="38" max="38" width="19.81640625" customWidth="1"/>
    <col min="39" max="39" width="10.7265625" customWidth="1"/>
    <col min="44" max="52" width="0" hidden="1" customWidth="1"/>
    <col min="54" max="54" width="51.1796875" customWidth="1"/>
    <col min="55" max="55" width="19.81640625" customWidth="1"/>
    <col min="56" max="64" width="15.7265625" customWidth="1"/>
    <col min="70" max="78" width="0" hidden="1" customWidth="1"/>
    <col min="80" max="80" width="51.1796875" customWidth="1"/>
    <col min="81" max="81" width="34.81640625" customWidth="1"/>
    <col min="82" max="88" width="15.7265625" customWidth="1"/>
    <col min="89" max="89" width="12.81640625" customWidth="1"/>
    <col min="90" max="90" width="12.7265625" customWidth="1"/>
    <col min="93" max="93" width="16.54296875" customWidth="1"/>
    <col min="94" max="94" width="11" customWidth="1"/>
    <col min="96" max="96" width="19.1796875" customWidth="1"/>
    <col min="97" max="100" width="12.7265625" customWidth="1"/>
    <col min="101" max="101" width="8.26953125" customWidth="1"/>
    <col min="102" max="102" width="11.26953125" customWidth="1"/>
  </cols>
  <sheetData>
    <row r="1" spans="2:95" ht="57" customHeight="1" x14ac:dyDescent="0.55000000000000004">
      <c r="D1" s="344" t="s">
        <v>327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2:95" ht="18.5" x14ac:dyDescent="0.45">
      <c r="B2" s="130"/>
      <c r="C2" s="138"/>
      <c r="D2" s="42"/>
      <c r="E2" s="347" t="s">
        <v>326</v>
      </c>
      <c r="F2" s="347"/>
      <c r="G2" s="347"/>
      <c r="H2" s="42"/>
      <c r="I2" s="42"/>
      <c r="J2" s="42"/>
      <c r="K2" s="139"/>
      <c r="L2" s="129"/>
      <c r="M2" s="162"/>
      <c r="AB2" s="130"/>
      <c r="AC2" s="138"/>
      <c r="AD2" s="42"/>
      <c r="AE2" s="350" t="str">
        <f>E2</f>
        <v>Name</v>
      </c>
      <c r="AF2" s="350"/>
      <c r="AG2" s="350"/>
      <c r="AH2" s="42"/>
      <c r="AI2" s="42"/>
      <c r="AJ2" s="42"/>
      <c r="AK2" s="139"/>
      <c r="AL2" s="129"/>
      <c r="AM2" s="162"/>
      <c r="BB2" s="130"/>
      <c r="BC2" s="138"/>
      <c r="BD2" s="42"/>
      <c r="BE2" s="350" t="str">
        <f>AE2</f>
        <v>Name</v>
      </c>
      <c r="BF2" s="350"/>
      <c r="BG2" s="350"/>
      <c r="BH2" s="42"/>
      <c r="BI2" s="42"/>
      <c r="BJ2" s="42"/>
      <c r="BK2" s="139"/>
      <c r="BL2" s="129"/>
      <c r="BM2" s="162"/>
      <c r="CB2" s="130"/>
      <c r="CC2" s="138"/>
      <c r="CD2" s="42"/>
      <c r="CE2" s="350" t="str">
        <f>BE2</f>
        <v>Name</v>
      </c>
      <c r="CF2" s="350"/>
      <c r="CG2" s="350"/>
      <c r="CH2" s="42"/>
      <c r="CI2" s="42"/>
      <c r="CJ2" s="42"/>
      <c r="CK2" s="139"/>
      <c r="CL2" s="129"/>
      <c r="CM2" s="162"/>
      <c r="CP2" s="1">
        <v>44013</v>
      </c>
      <c r="CQ2">
        <v>31</v>
      </c>
    </row>
    <row r="3" spans="2:95" x14ac:dyDescent="0.35">
      <c r="B3" s="47"/>
      <c r="C3" s="135"/>
      <c r="D3" s="5"/>
      <c r="E3" s="5"/>
      <c r="F3" s="5"/>
      <c r="G3" s="5"/>
      <c r="H3" s="5"/>
      <c r="I3" s="5"/>
      <c r="J3" s="5"/>
      <c r="K3" s="135"/>
      <c r="L3" s="5"/>
      <c r="M3" s="46"/>
      <c r="AB3" s="47"/>
      <c r="AC3" s="135"/>
      <c r="AD3" s="5"/>
      <c r="AE3" s="5"/>
      <c r="AF3" s="5"/>
      <c r="AG3" s="5"/>
      <c r="AH3" s="5"/>
      <c r="AI3" s="5"/>
      <c r="AJ3" s="5"/>
      <c r="AK3" s="135"/>
      <c r="AL3" s="5"/>
      <c r="AM3" s="46"/>
      <c r="BB3" s="47"/>
      <c r="BC3" s="135"/>
      <c r="BD3" s="5"/>
      <c r="BE3" s="5"/>
      <c r="BF3" s="5"/>
      <c r="BG3" s="5"/>
      <c r="BH3" s="5"/>
      <c r="BI3" s="5"/>
      <c r="BJ3" s="5"/>
      <c r="BK3" s="135"/>
      <c r="BL3" s="5"/>
      <c r="BM3" s="46"/>
      <c r="CB3" s="47"/>
      <c r="CC3" s="135"/>
      <c r="CD3" s="5"/>
      <c r="CE3" s="5"/>
      <c r="CF3" s="5"/>
      <c r="CG3" s="5"/>
      <c r="CH3" s="5"/>
      <c r="CI3" s="5"/>
      <c r="CJ3" s="5"/>
      <c r="CK3" s="135"/>
      <c r="CL3" s="5"/>
      <c r="CM3" s="46"/>
      <c r="CP3" s="1">
        <f>CP2+CQ2</f>
        <v>44044</v>
      </c>
      <c r="CQ3">
        <v>31</v>
      </c>
    </row>
    <row r="4" spans="2:95" x14ac:dyDescent="0.35">
      <c r="B4" s="47"/>
      <c r="C4" s="135" t="s">
        <v>181</v>
      </c>
      <c r="D4" s="5"/>
      <c r="E4" s="5"/>
      <c r="F4" s="5"/>
      <c r="G4" s="5"/>
      <c r="H4" s="5"/>
      <c r="I4" s="5"/>
      <c r="J4" s="5"/>
      <c r="K4" s="135"/>
      <c r="L4" s="5" t="s">
        <v>200</v>
      </c>
      <c r="M4" s="46"/>
      <c r="AB4" s="47"/>
      <c r="AC4" s="135" t="s">
        <v>181</v>
      </c>
      <c r="AD4" s="5"/>
      <c r="AE4" s="5"/>
      <c r="AF4" s="5"/>
      <c r="AG4" s="5"/>
      <c r="AH4" s="5"/>
      <c r="AI4" s="5"/>
      <c r="AJ4" s="5"/>
      <c r="AK4" s="135"/>
      <c r="AL4" s="5" t="s">
        <v>200</v>
      </c>
      <c r="AM4" s="46"/>
      <c r="BB4" s="47"/>
      <c r="BC4" s="135" t="s">
        <v>181</v>
      </c>
      <c r="BD4" s="5"/>
      <c r="BE4" s="5"/>
      <c r="BF4" s="5"/>
      <c r="BG4" s="5"/>
      <c r="BH4" s="5"/>
      <c r="BI4" s="5"/>
      <c r="BJ4" s="5"/>
      <c r="BK4" s="135"/>
      <c r="BL4" s="5" t="s">
        <v>200</v>
      </c>
      <c r="BM4" s="46"/>
      <c r="CB4" s="47"/>
      <c r="CC4" s="135" t="s">
        <v>181</v>
      </c>
      <c r="CD4" s="5"/>
      <c r="CE4" s="5"/>
      <c r="CF4" s="5"/>
      <c r="CG4" s="5"/>
      <c r="CH4" s="5"/>
      <c r="CI4" s="5"/>
      <c r="CJ4" s="5"/>
      <c r="CK4" s="135"/>
      <c r="CL4" s="5" t="s">
        <v>200</v>
      </c>
      <c r="CM4" s="46"/>
      <c r="CP4" s="1">
        <f t="shared" ref="CP4:CP22" si="0">CP3+CQ3</f>
        <v>44075</v>
      </c>
      <c r="CQ4">
        <v>30</v>
      </c>
    </row>
    <row r="5" spans="2:95" x14ac:dyDescent="0.35">
      <c r="B5" s="47"/>
      <c r="C5" s="135"/>
      <c r="D5" s="5"/>
      <c r="E5" s="5"/>
      <c r="F5" s="5"/>
      <c r="G5" s="5"/>
      <c r="H5" s="5"/>
      <c r="I5" s="5"/>
      <c r="J5" s="5"/>
      <c r="K5" s="135"/>
      <c r="L5" s="5"/>
      <c r="M5" s="46"/>
      <c r="AB5" s="47"/>
      <c r="AC5" s="135"/>
      <c r="AD5" s="5"/>
      <c r="AE5" s="5"/>
      <c r="AF5" s="5"/>
      <c r="AG5" s="5"/>
      <c r="AH5" s="5"/>
      <c r="AI5" s="5"/>
      <c r="AJ5" s="5"/>
      <c r="AK5" s="135"/>
      <c r="AL5" s="5"/>
      <c r="AM5" s="46"/>
      <c r="BB5" s="47"/>
      <c r="BC5" s="135"/>
      <c r="BD5" s="5"/>
      <c r="BE5" s="5"/>
      <c r="BF5" s="5"/>
      <c r="BG5" s="5"/>
      <c r="BH5" s="5"/>
      <c r="BI5" s="5"/>
      <c r="BJ5" s="5"/>
      <c r="BK5" s="135"/>
      <c r="BL5" s="5"/>
      <c r="BM5" s="46"/>
      <c r="CB5" s="47"/>
      <c r="CC5" s="135"/>
      <c r="CD5" s="5"/>
      <c r="CE5" s="5"/>
      <c r="CF5" s="5"/>
      <c r="CG5" s="5"/>
      <c r="CH5" s="5"/>
      <c r="CI5" s="5"/>
      <c r="CJ5" s="5"/>
      <c r="CK5" s="135"/>
      <c r="CL5" s="5"/>
      <c r="CM5" s="46"/>
      <c r="CP5" s="1">
        <f t="shared" si="0"/>
        <v>44105</v>
      </c>
      <c r="CQ5">
        <v>31</v>
      </c>
    </row>
    <row r="6" spans="2:95" x14ac:dyDescent="0.35">
      <c r="B6" s="47" t="s">
        <v>172</v>
      </c>
      <c r="C6" s="146"/>
      <c r="D6" s="5" t="s">
        <v>47</v>
      </c>
      <c r="E6" s="5"/>
      <c r="F6" s="5"/>
      <c r="G6" s="5"/>
      <c r="H6" s="5"/>
      <c r="I6" s="5"/>
      <c r="J6" s="142" t="s">
        <v>201</v>
      </c>
      <c r="K6" s="264"/>
      <c r="L6" s="174"/>
      <c r="M6" s="46"/>
      <c r="AB6" s="47" t="str">
        <f>B6</f>
        <v>Expected selling price "sit in" (net of VAT)</v>
      </c>
      <c r="AC6" s="146">
        <f>C6</f>
        <v>0</v>
      </c>
      <c r="AD6" s="5" t="s">
        <v>47</v>
      </c>
      <c r="AE6" s="5"/>
      <c r="AF6" s="5"/>
      <c r="AG6" s="5"/>
      <c r="AH6" s="5"/>
      <c r="AI6" s="5"/>
      <c r="AJ6" s="111" t="str">
        <f>J6</f>
        <v>Marketing</v>
      </c>
      <c r="AK6" s="135"/>
      <c r="AL6" s="258">
        <f>L6</f>
        <v>0</v>
      </c>
      <c r="AM6" s="46"/>
      <c r="BB6" s="47" t="str">
        <f>AB6</f>
        <v>Expected selling price "sit in" (net of VAT)</v>
      </c>
      <c r="BC6" s="146">
        <f>AC6</f>
        <v>0</v>
      </c>
      <c r="BD6" s="5" t="s">
        <v>47</v>
      </c>
      <c r="BE6" s="5"/>
      <c r="BF6" s="5"/>
      <c r="BG6" s="5"/>
      <c r="BH6" s="5"/>
      <c r="BI6" s="5"/>
      <c r="BJ6" s="111" t="str">
        <f>AJ6</f>
        <v>Marketing</v>
      </c>
      <c r="BK6" s="135"/>
      <c r="BL6" s="258">
        <f>AL6</f>
        <v>0</v>
      </c>
      <c r="BM6" s="46"/>
      <c r="CB6" s="47" t="str">
        <f>BB6</f>
        <v>Expected selling price "sit in" (net of VAT)</v>
      </c>
      <c r="CC6" s="146">
        <f>BC6</f>
        <v>0</v>
      </c>
      <c r="CD6" s="5" t="s">
        <v>47</v>
      </c>
      <c r="CE6" s="5"/>
      <c r="CF6" s="5"/>
      <c r="CG6" s="5"/>
      <c r="CH6" s="5"/>
      <c r="CI6" s="5"/>
      <c r="CJ6" s="111" t="str">
        <f>BJ6</f>
        <v>Marketing</v>
      </c>
      <c r="CK6" s="135"/>
      <c r="CL6" s="258">
        <f>BL6</f>
        <v>0</v>
      </c>
      <c r="CM6" s="46"/>
      <c r="CP6" s="1">
        <f t="shared" si="0"/>
        <v>44136</v>
      </c>
      <c r="CQ6">
        <v>30</v>
      </c>
    </row>
    <row r="7" spans="2:95" x14ac:dyDescent="0.35">
      <c r="B7" s="47" t="s">
        <v>330</v>
      </c>
      <c r="C7" s="146"/>
      <c r="D7" s="5" t="s">
        <v>47</v>
      </c>
      <c r="E7" s="5"/>
      <c r="F7" s="5"/>
      <c r="G7" s="5"/>
      <c r="H7" s="5"/>
      <c r="I7" s="5"/>
      <c r="J7" s="142" t="s">
        <v>35</v>
      </c>
      <c r="K7" s="264"/>
      <c r="L7" s="174"/>
      <c r="M7" s="46"/>
      <c r="AB7" s="47" t="str">
        <f t="shared" ref="AB7:AB9" si="1">B7</f>
        <v>Expected selling price beverage "sit-in" (net of VAT)</v>
      </c>
      <c r="AC7" s="146">
        <f t="shared" ref="AC7:AC9" si="2">C7</f>
        <v>0</v>
      </c>
      <c r="AD7" s="5" t="s">
        <v>47</v>
      </c>
      <c r="AE7" s="5"/>
      <c r="AF7" s="5"/>
      <c r="AG7" s="5"/>
      <c r="AH7" s="5"/>
      <c r="AI7" s="5"/>
      <c r="AJ7" s="111" t="str">
        <f>J7</f>
        <v>Menus</v>
      </c>
      <c r="AK7" s="135"/>
      <c r="AL7" s="258">
        <f>L7</f>
        <v>0</v>
      </c>
      <c r="AM7" s="46"/>
      <c r="BB7" s="47" t="str">
        <f t="shared" ref="BB7:BB9" si="3">AB7</f>
        <v>Expected selling price beverage "sit-in" (net of VAT)</v>
      </c>
      <c r="BC7" s="146">
        <f t="shared" ref="BC7:BC9" si="4">AC7</f>
        <v>0</v>
      </c>
      <c r="BD7" s="5" t="s">
        <v>47</v>
      </c>
      <c r="BE7" s="5"/>
      <c r="BF7" s="5"/>
      <c r="BG7" s="5"/>
      <c r="BH7" s="5"/>
      <c r="BI7" s="5"/>
      <c r="BJ7" s="111" t="str">
        <f>AJ7</f>
        <v>Menus</v>
      </c>
      <c r="BK7" s="135"/>
      <c r="BL7" s="258">
        <f>AL7</f>
        <v>0</v>
      </c>
      <c r="BM7" s="46"/>
      <c r="CB7" s="47" t="str">
        <f t="shared" ref="CB7:CB9" si="5">BB7</f>
        <v>Expected selling price beverage "sit-in" (net of VAT)</v>
      </c>
      <c r="CC7" s="146">
        <f t="shared" ref="CC7:CC9" si="6">BC7</f>
        <v>0</v>
      </c>
      <c r="CD7" s="5" t="s">
        <v>47</v>
      </c>
      <c r="CE7" s="5"/>
      <c r="CF7" s="5"/>
      <c r="CG7" s="5"/>
      <c r="CH7" s="5"/>
      <c r="CI7" s="5"/>
      <c r="CJ7" s="111" t="str">
        <f>BJ7</f>
        <v>Menus</v>
      </c>
      <c r="CK7" s="135"/>
      <c r="CL7" s="258">
        <f>BL7</f>
        <v>0</v>
      </c>
      <c r="CM7" s="46"/>
      <c r="CP7" s="1">
        <f t="shared" si="0"/>
        <v>44166</v>
      </c>
      <c r="CQ7">
        <v>31</v>
      </c>
    </row>
    <row r="8" spans="2:95" x14ac:dyDescent="0.35">
      <c r="B8" s="47" t="s">
        <v>173</v>
      </c>
      <c r="C8" s="146"/>
      <c r="D8" s="5" t="s">
        <v>103</v>
      </c>
      <c r="E8" s="5"/>
      <c r="F8" s="5"/>
      <c r="G8" s="5"/>
      <c r="H8" s="5"/>
      <c r="I8" s="5"/>
      <c r="J8" s="142" t="s">
        <v>202</v>
      </c>
      <c r="K8" s="264"/>
      <c r="L8" s="174"/>
      <c r="M8" s="46"/>
      <c r="AB8" s="47" t="str">
        <f t="shared" si="1"/>
        <v>Expected selling price "take-away" (net of VAT)</v>
      </c>
      <c r="AC8" s="146">
        <f t="shared" si="2"/>
        <v>0</v>
      </c>
      <c r="AD8" s="5" t="s">
        <v>103</v>
      </c>
      <c r="AE8" s="5"/>
      <c r="AF8" s="5"/>
      <c r="AG8" s="5"/>
      <c r="AH8" s="5"/>
      <c r="AI8" s="5"/>
      <c r="AJ8" s="111" t="str">
        <f>J8</f>
        <v>Equipment</v>
      </c>
      <c r="AK8" s="135"/>
      <c r="AL8" s="258">
        <f>L8</f>
        <v>0</v>
      </c>
      <c r="AM8" s="46"/>
      <c r="BB8" s="47" t="str">
        <f t="shared" si="3"/>
        <v>Expected selling price "take-away" (net of VAT)</v>
      </c>
      <c r="BC8" s="146">
        <f t="shared" si="4"/>
        <v>0</v>
      </c>
      <c r="BD8" s="5" t="s">
        <v>103</v>
      </c>
      <c r="BE8" s="5"/>
      <c r="BF8" s="5"/>
      <c r="BG8" s="5"/>
      <c r="BH8" s="5"/>
      <c r="BI8" s="5"/>
      <c r="BJ8" s="111" t="str">
        <f>AJ8</f>
        <v>Equipment</v>
      </c>
      <c r="BK8" s="135"/>
      <c r="BL8" s="258">
        <f>AL8</f>
        <v>0</v>
      </c>
      <c r="BM8" s="46"/>
      <c r="CB8" s="47" t="str">
        <f t="shared" si="5"/>
        <v>Expected selling price "take-away" (net of VAT)</v>
      </c>
      <c r="CC8" s="146">
        <f t="shared" si="6"/>
        <v>0</v>
      </c>
      <c r="CD8" s="5" t="s">
        <v>103</v>
      </c>
      <c r="CE8" s="5"/>
      <c r="CF8" s="5"/>
      <c r="CG8" s="5"/>
      <c r="CH8" s="5"/>
      <c r="CI8" s="5"/>
      <c r="CJ8" s="111" t="str">
        <f>BJ8</f>
        <v>Equipment</v>
      </c>
      <c r="CK8" s="135"/>
      <c r="CL8" s="258">
        <f>BL8</f>
        <v>0</v>
      </c>
      <c r="CM8" s="46"/>
      <c r="CP8" s="1">
        <f t="shared" si="0"/>
        <v>44197</v>
      </c>
      <c r="CQ8">
        <v>31</v>
      </c>
    </row>
    <row r="9" spans="2:95" x14ac:dyDescent="0.35">
      <c r="B9" s="47" t="s">
        <v>177</v>
      </c>
      <c r="C9" s="146"/>
      <c r="D9" s="13" t="s">
        <v>103</v>
      </c>
      <c r="E9" s="5"/>
      <c r="F9" s="5"/>
      <c r="G9" s="5"/>
      <c r="H9" s="5"/>
      <c r="I9" s="5"/>
      <c r="J9" s="142" t="s">
        <v>332</v>
      </c>
      <c r="K9" s="264"/>
      <c r="L9" s="174"/>
      <c r="M9" s="46"/>
      <c r="AB9" s="47" t="str">
        <f t="shared" si="1"/>
        <v>Expected selling price beverage "take-away" (net of VAT)</v>
      </c>
      <c r="AC9" s="146">
        <f t="shared" si="2"/>
        <v>0</v>
      </c>
      <c r="AD9" s="13" t="s">
        <v>103</v>
      </c>
      <c r="AE9" s="5"/>
      <c r="AF9" s="5"/>
      <c r="AG9" s="5"/>
      <c r="AH9" s="5"/>
      <c r="AI9" s="5"/>
      <c r="AJ9" s="111" t="str">
        <f t="shared" ref="AJ9:AJ16" si="7">J9</f>
        <v>Staff recruitment</v>
      </c>
      <c r="AK9" s="135"/>
      <c r="AL9" s="258">
        <f t="shared" ref="AL9:AL16" si="8">L9</f>
        <v>0</v>
      </c>
      <c r="AM9" s="46"/>
      <c r="BB9" s="47" t="str">
        <f t="shared" si="3"/>
        <v>Expected selling price beverage "take-away" (net of VAT)</v>
      </c>
      <c r="BC9" s="146">
        <f t="shared" si="4"/>
        <v>0</v>
      </c>
      <c r="BD9" s="13" t="s">
        <v>103</v>
      </c>
      <c r="BE9" s="5"/>
      <c r="BF9" s="5"/>
      <c r="BG9" s="5"/>
      <c r="BH9" s="5"/>
      <c r="BI9" s="5"/>
      <c r="BJ9" s="111" t="str">
        <f t="shared" ref="BJ9:BJ16" si="9">AJ9</f>
        <v>Staff recruitment</v>
      </c>
      <c r="BK9" s="135"/>
      <c r="BL9" s="258">
        <f t="shared" ref="BL9:BL16" si="10">AL9</f>
        <v>0</v>
      </c>
      <c r="BM9" s="46"/>
      <c r="CB9" s="47" t="str">
        <f t="shared" si="5"/>
        <v>Expected selling price beverage "take-away" (net of VAT)</v>
      </c>
      <c r="CC9" s="146">
        <f t="shared" si="6"/>
        <v>0</v>
      </c>
      <c r="CD9" s="13" t="s">
        <v>103</v>
      </c>
      <c r="CE9" s="5"/>
      <c r="CF9" s="5"/>
      <c r="CG9" s="5"/>
      <c r="CH9" s="5"/>
      <c r="CI9" s="5"/>
      <c r="CJ9" s="111" t="str">
        <f t="shared" ref="CJ9:CJ16" si="11">BJ9</f>
        <v>Staff recruitment</v>
      </c>
      <c r="CK9" s="135"/>
      <c r="CL9" s="258">
        <f t="shared" ref="CL9:CL16" si="12">BL9</f>
        <v>0</v>
      </c>
      <c r="CM9" s="46"/>
      <c r="CP9" s="1">
        <f t="shared" si="0"/>
        <v>44228</v>
      </c>
      <c r="CQ9">
        <v>28</v>
      </c>
    </row>
    <row r="10" spans="2:95" ht="18.5" x14ac:dyDescent="0.35">
      <c r="B10" s="47"/>
      <c r="C10" s="117"/>
      <c r="D10" s="252" t="s">
        <v>150</v>
      </c>
      <c r="E10" s="337" t="s">
        <v>178</v>
      </c>
      <c r="F10" s="5"/>
      <c r="G10" s="5"/>
      <c r="H10" s="5"/>
      <c r="I10" s="5"/>
      <c r="J10" s="142"/>
      <c r="K10" s="117"/>
      <c r="L10" s="174"/>
      <c r="M10" s="46"/>
      <c r="AB10" s="47"/>
      <c r="AC10" s="117"/>
      <c r="AD10" s="252" t="s">
        <v>150</v>
      </c>
      <c r="AE10" s="337" t="s">
        <v>178</v>
      </c>
      <c r="AF10" s="5"/>
      <c r="AG10" s="5"/>
      <c r="AH10" s="5"/>
      <c r="AI10" s="5"/>
      <c r="AJ10" s="111">
        <f t="shared" si="7"/>
        <v>0</v>
      </c>
      <c r="AK10" s="5"/>
      <c r="AL10" s="258">
        <f t="shared" si="8"/>
        <v>0</v>
      </c>
      <c r="AM10" s="46"/>
      <c r="BB10" s="47"/>
      <c r="BC10" s="117"/>
      <c r="BD10" s="252" t="s">
        <v>150</v>
      </c>
      <c r="BE10" s="337" t="s">
        <v>178</v>
      </c>
      <c r="BF10" s="5"/>
      <c r="BG10" s="5"/>
      <c r="BH10" s="5"/>
      <c r="BI10" s="5"/>
      <c r="BJ10" s="111">
        <f t="shared" si="9"/>
        <v>0</v>
      </c>
      <c r="BK10" s="5"/>
      <c r="BL10" s="258">
        <f t="shared" si="10"/>
        <v>0</v>
      </c>
      <c r="BM10" s="46"/>
      <c r="CB10" s="47"/>
      <c r="CC10" s="5"/>
      <c r="CD10" s="252" t="s">
        <v>150</v>
      </c>
      <c r="CE10" s="337" t="s">
        <v>178</v>
      </c>
      <c r="CF10" s="5"/>
      <c r="CG10" s="5"/>
      <c r="CH10" s="5"/>
      <c r="CI10" s="5"/>
      <c r="CJ10" s="111">
        <f t="shared" si="11"/>
        <v>0</v>
      </c>
      <c r="CK10" s="5"/>
      <c r="CL10" s="258">
        <f t="shared" si="12"/>
        <v>0</v>
      </c>
      <c r="CM10" s="46"/>
      <c r="CP10" s="1">
        <f t="shared" si="0"/>
        <v>44256</v>
      </c>
      <c r="CQ10">
        <v>31</v>
      </c>
    </row>
    <row r="11" spans="2:95" x14ac:dyDescent="0.35">
      <c r="B11" s="47" t="s">
        <v>174</v>
      </c>
      <c r="C11" s="263"/>
      <c r="D11" s="5" t="s">
        <v>26</v>
      </c>
      <c r="E11" s="175"/>
      <c r="F11" s="5"/>
      <c r="G11" s="5"/>
      <c r="H11" s="5"/>
      <c r="I11" s="5"/>
      <c r="J11" s="142"/>
      <c r="K11" s="117"/>
      <c r="L11" s="174"/>
      <c r="M11" s="46"/>
      <c r="AB11" s="47" t="s">
        <v>174</v>
      </c>
      <c r="AC11" s="263">
        <f t="shared" ref="AC11:AC16" si="13">C11</f>
        <v>0</v>
      </c>
      <c r="AD11" s="5" t="s">
        <v>26</v>
      </c>
      <c r="AE11" s="175"/>
      <c r="AF11" s="5"/>
      <c r="AG11" s="5"/>
      <c r="AH11" s="5"/>
      <c r="AI11" s="5"/>
      <c r="AJ11" s="111">
        <f t="shared" si="7"/>
        <v>0</v>
      </c>
      <c r="AK11" s="5"/>
      <c r="AL11" s="258">
        <f t="shared" si="8"/>
        <v>0</v>
      </c>
      <c r="AM11" s="46"/>
      <c r="BB11" s="47" t="s">
        <v>174</v>
      </c>
      <c r="BC11" s="263">
        <f t="shared" ref="BC11:BC16" si="14">AC11</f>
        <v>0</v>
      </c>
      <c r="BD11" s="5" t="s">
        <v>26</v>
      </c>
      <c r="BE11" s="175"/>
      <c r="BF11" s="5"/>
      <c r="BG11" s="5"/>
      <c r="BH11" s="5"/>
      <c r="BI11" s="5"/>
      <c r="BJ11" s="111">
        <f t="shared" si="9"/>
        <v>0</v>
      </c>
      <c r="BK11" s="5"/>
      <c r="BL11" s="258">
        <f t="shared" si="10"/>
        <v>0</v>
      </c>
      <c r="BM11" s="46"/>
      <c r="CB11" s="47" t="s">
        <v>174</v>
      </c>
      <c r="CC11" s="217">
        <f t="shared" ref="CC11:CC16" si="15">BC11</f>
        <v>0</v>
      </c>
      <c r="CD11" s="5" t="s">
        <v>26</v>
      </c>
      <c r="CE11" s="175"/>
      <c r="CF11" s="5"/>
      <c r="CG11" s="5"/>
      <c r="CH11" s="5"/>
      <c r="CI11" s="5"/>
      <c r="CJ11" s="111">
        <f t="shared" si="11"/>
        <v>0</v>
      </c>
      <c r="CK11" s="5"/>
      <c r="CL11" s="258">
        <f t="shared" si="12"/>
        <v>0</v>
      </c>
      <c r="CM11" s="46"/>
      <c r="CP11" s="1">
        <f t="shared" si="0"/>
        <v>44287</v>
      </c>
      <c r="CQ11">
        <v>30</v>
      </c>
    </row>
    <row r="12" spans="2:95" x14ac:dyDescent="0.35">
      <c r="B12" s="47" t="s">
        <v>198</v>
      </c>
      <c r="C12" s="263"/>
      <c r="D12" s="13" t="s">
        <v>26</v>
      </c>
      <c r="E12" s="175"/>
      <c r="F12" s="5"/>
      <c r="G12" s="5"/>
      <c r="H12" s="5"/>
      <c r="I12" s="5"/>
      <c r="J12" s="142"/>
      <c r="K12" s="117"/>
      <c r="L12" s="174"/>
      <c r="M12" s="46"/>
      <c r="AB12" s="47" t="s">
        <v>198</v>
      </c>
      <c r="AC12" s="263">
        <f t="shared" si="13"/>
        <v>0</v>
      </c>
      <c r="AD12" s="13" t="s">
        <v>26</v>
      </c>
      <c r="AE12" s="175"/>
      <c r="AF12" s="5"/>
      <c r="AG12" s="5"/>
      <c r="AH12" s="5"/>
      <c r="AI12" s="5"/>
      <c r="AJ12" s="111">
        <f t="shared" si="7"/>
        <v>0</v>
      </c>
      <c r="AK12" s="5"/>
      <c r="AL12" s="258">
        <f t="shared" si="8"/>
        <v>0</v>
      </c>
      <c r="AM12" s="46"/>
      <c r="BB12" s="47" t="s">
        <v>198</v>
      </c>
      <c r="BC12" s="263">
        <f t="shared" si="14"/>
        <v>0</v>
      </c>
      <c r="BD12" s="13" t="s">
        <v>26</v>
      </c>
      <c r="BE12" s="175"/>
      <c r="BF12" s="5"/>
      <c r="BG12" s="5"/>
      <c r="BH12" s="5"/>
      <c r="BI12" s="5"/>
      <c r="BJ12" s="111">
        <f t="shared" si="9"/>
        <v>0</v>
      </c>
      <c r="BK12" s="5"/>
      <c r="BL12" s="258">
        <f t="shared" si="10"/>
        <v>0</v>
      </c>
      <c r="BM12" s="46"/>
      <c r="CB12" s="47" t="s">
        <v>198</v>
      </c>
      <c r="CC12" s="217">
        <f t="shared" si="15"/>
        <v>0</v>
      </c>
      <c r="CD12" s="13" t="s">
        <v>26</v>
      </c>
      <c r="CE12" s="175"/>
      <c r="CF12" s="5"/>
      <c r="CG12" s="5"/>
      <c r="CH12" s="5"/>
      <c r="CI12" s="5"/>
      <c r="CJ12" s="111">
        <f t="shared" si="11"/>
        <v>0</v>
      </c>
      <c r="CK12" s="5"/>
      <c r="CL12" s="258">
        <f t="shared" si="12"/>
        <v>0</v>
      </c>
      <c r="CM12" s="46"/>
      <c r="CP12" s="1">
        <f t="shared" si="0"/>
        <v>44317</v>
      </c>
      <c r="CQ12">
        <v>31</v>
      </c>
    </row>
    <row r="13" spans="2:95" x14ac:dyDescent="0.35">
      <c r="B13" s="47" t="s">
        <v>175</v>
      </c>
      <c r="C13" s="263"/>
      <c r="D13" s="5" t="s">
        <v>179</v>
      </c>
      <c r="E13" s="338" t="s">
        <v>192</v>
      </c>
      <c r="F13" s="5"/>
      <c r="G13" s="5"/>
      <c r="H13" s="5"/>
      <c r="I13" s="5"/>
      <c r="J13" s="142"/>
      <c r="K13" s="117"/>
      <c r="L13" s="174"/>
      <c r="M13" s="46"/>
      <c r="AB13" s="47" t="s">
        <v>175</v>
      </c>
      <c r="AC13" s="263">
        <f t="shared" si="13"/>
        <v>0</v>
      </c>
      <c r="AD13" s="5" t="s">
        <v>179</v>
      </c>
      <c r="AE13" s="338" t="s">
        <v>192</v>
      </c>
      <c r="AF13" s="5"/>
      <c r="AG13" s="5"/>
      <c r="AH13" s="5"/>
      <c r="AI13" s="5"/>
      <c r="AJ13" s="111">
        <f t="shared" si="7"/>
        <v>0</v>
      </c>
      <c r="AK13" s="5"/>
      <c r="AL13" s="258">
        <f t="shared" si="8"/>
        <v>0</v>
      </c>
      <c r="AM13" s="46"/>
      <c r="BB13" s="47" t="s">
        <v>175</v>
      </c>
      <c r="BC13" s="263">
        <f t="shared" si="14"/>
        <v>0</v>
      </c>
      <c r="BD13" s="5" t="s">
        <v>179</v>
      </c>
      <c r="BE13" s="338" t="s">
        <v>192</v>
      </c>
      <c r="BF13" s="5"/>
      <c r="BG13" s="5"/>
      <c r="BH13" s="5"/>
      <c r="BI13" s="5"/>
      <c r="BJ13" s="111">
        <f t="shared" si="9"/>
        <v>0</v>
      </c>
      <c r="BK13" s="5"/>
      <c r="BL13" s="258">
        <f t="shared" si="10"/>
        <v>0</v>
      </c>
      <c r="BM13" s="46"/>
      <c r="CB13" s="47" t="s">
        <v>175</v>
      </c>
      <c r="CC13" s="217">
        <f t="shared" si="15"/>
        <v>0</v>
      </c>
      <c r="CD13" s="5" t="s">
        <v>179</v>
      </c>
      <c r="CE13" s="338" t="s">
        <v>192</v>
      </c>
      <c r="CF13" s="5"/>
      <c r="CG13" s="5"/>
      <c r="CH13" s="5"/>
      <c r="CI13" s="5"/>
      <c r="CJ13" s="111">
        <f t="shared" si="11"/>
        <v>0</v>
      </c>
      <c r="CK13" s="5"/>
      <c r="CL13" s="258">
        <f t="shared" si="12"/>
        <v>0</v>
      </c>
      <c r="CM13" s="46"/>
      <c r="CP13" s="1">
        <f t="shared" si="0"/>
        <v>44348</v>
      </c>
      <c r="CQ13">
        <v>30</v>
      </c>
    </row>
    <row r="14" spans="2:95" x14ac:dyDescent="0.35">
      <c r="B14" s="47" t="s">
        <v>176</v>
      </c>
      <c r="C14" s="263"/>
      <c r="D14" s="5" t="str">
        <f>D13</f>
        <v>% of sales</v>
      </c>
      <c r="E14" s="175"/>
      <c r="F14" s="5"/>
      <c r="G14" s="5"/>
      <c r="H14" s="5"/>
      <c r="I14" s="5"/>
      <c r="J14" s="142"/>
      <c r="K14" s="117"/>
      <c r="L14" s="174"/>
      <c r="M14" s="46"/>
      <c r="AB14" s="47" t="s">
        <v>176</v>
      </c>
      <c r="AC14" s="263">
        <f t="shared" si="13"/>
        <v>0</v>
      </c>
      <c r="AD14" s="5" t="str">
        <f>AD13</f>
        <v>% of sales</v>
      </c>
      <c r="AE14" s="175"/>
      <c r="AF14" s="5"/>
      <c r="AG14" s="5"/>
      <c r="AH14" s="5"/>
      <c r="AI14" s="5"/>
      <c r="AJ14" s="111">
        <f t="shared" si="7"/>
        <v>0</v>
      </c>
      <c r="AK14" s="5"/>
      <c r="AL14" s="258">
        <f t="shared" si="8"/>
        <v>0</v>
      </c>
      <c r="AM14" s="46"/>
      <c r="BB14" s="47" t="s">
        <v>176</v>
      </c>
      <c r="BC14" s="263">
        <f t="shared" si="14"/>
        <v>0</v>
      </c>
      <c r="BD14" s="5" t="str">
        <f>BD13</f>
        <v>% of sales</v>
      </c>
      <c r="BE14" s="175"/>
      <c r="BF14" s="5"/>
      <c r="BG14" s="5"/>
      <c r="BH14" s="5"/>
      <c r="BI14" s="5"/>
      <c r="BJ14" s="111">
        <f t="shared" si="9"/>
        <v>0</v>
      </c>
      <c r="BK14" s="5"/>
      <c r="BL14" s="258">
        <f t="shared" si="10"/>
        <v>0</v>
      </c>
      <c r="BM14" s="46"/>
      <c r="CB14" s="47" t="s">
        <v>176</v>
      </c>
      <c r="CC14" s="217">
        <f t="shared" si="15"/>
        <v>0</v>
      </c>
      <c r="CD14" s="5" t="str">
        <f>CD13</f>
        <v>% of sales</v>
      </c>
      <c r="CE14" s="175"/>
      <c r="CF14" s="5"/>
      <c r="CG14" s="5"/>
      <c r="CH14" s="5"/>
      <c r="CI14" s="5"/>
      <c r="CJ14" s="111">
        <f t="shared" si="11"/>
        <v>0</v>
      </c>
      <c r="CK14" s="5"/>
      <c r="CL14" s="258">
        <f t="shared" si="12"/>
        <v>0</v>
      </c>
      <c r="CM14" s="46"/>
      <c r="CP14" s="1">
        <f t="shared" si="0"/>
        <v>44378</v>
      </c>
      <c r="CQ14">
        <v>31</v>
      </c>
    </row>
    <row r="15" spans="2:95" x14ac:dyDescent="0.35">
      <c r="B15" s="47" t="s">
        <v>180</v>
      </c>
      <c r="C15" s="263"/>
      <c r="D15" s="5" t="str">
        <f t="shared" ref="D15:D16" si="16">D14</f>
        <v>% of sales</v>
      </c>
      <c r="E15" s="338" t="s">
        <v>193</v>
      </c>
      <c r="F15" s="5"/>
      <c r="G15" s="5"/>
      <c r="H15" s="5"/>
      <c r="I15" s="5"/>
      <c r="J15" s="142"/>
      <c r="K15" s="117"/>
      <c r="L15" s="174"/>
      <c r="M15" s="46"/>
      <c r="AB15" s="47" t="s">
        <v>180</v>
      </c>
      <c r="AC15" s="263">
        <f t="shared" si="13"/>
        <v>0</v>
      </c>
      <c r="AD15" s="5" t="str">
        <f t="shared" ref="AD15:AD16" si="17">AD14</f>
        <v>% of sales</v>
      </c>
      <c r="AE15" s="338" t="s">
        <v>193</v>
      </c>
      <c r="AF15" s="5"/>
      <c r="AG15" s="5"/>
      <c r="AH15" s="5"/>
      <c r="AI15" s="5"/>
      <c r="AJ15" s="111">
        <f t="shared" si="7"/>
        <v>0</v>
      </c>
      <c r="AK15" s="5"/>
      <c r="AL15" s="258">
        <f t="shared" si="8"/>
        <v>0</v>
      </c>
      <c r="AM15" s="46"/>
      <c r="BB15" s="47" t="s">
        <v>180</v>
      </c>
      <c r="BC15" s="263">
        <f t="shared" si="14"/>
        <v>0</v>
      </c>
      <c r="BD15" s="5" t="str">
        <f t="shared" ref="BD15:BD16" si="18">BD14</f>
        <v>% of sales</v>
      </c>
      <c r="BE15" s="338" t="s">
        <v>193</v>
      </c>
      <c r="BF15" s="5"/>
      <c r="BG15" s="5"/>
      <c r="BH15" s="5"/>
      <c r="BI15" s="5"/>
      <c r="BJ15" s="111">
        <f t="shared" si="9"/>
        <v>0</v>
      </c>
      <c r="BK15" s="5"/>
      <c r="BL15" s="258">
        <f t="shared" si="10"/>
        <v>0</v>
      </c>
      <c r="BM15" s="46"/>
      <c r="CB15" s="47" t="s">
        <v>180</v>
      </c>
      <c r="CC15" s="217">
        <f t="shared" si="15"/>
        <v>0</v>
      </c>
      <c r="CD15" s="5" t="str">
        <f t="shared" ref="CD15:CD16" si="19">CD14</f>
        <v>% of sales</v>
      </c>
      <c r="CE15" s="338" t="s">
        <v>193</v>
      </c>
      <c r="CF15" s="5"/>
      <c r="CG15" s="5"/>
      <c r="CH15" s="5"/>
      <c r="CI15" s="5"/>
      <c r="CJ15" s="111">
        <f t="shared" si="11"/>
        <v>0</v>
      </c>
      <c r="CK15" s="5"/>
      <c r="CL15" s="258">
        <f t="shared" si="12"/>
        <v>0</v>
      </c>
      <c r="CM15" s="46"/>
      <c r="CP15" s="1">
        <f t="shared" si="0"/>
        <v>44409</v>
      </c>
      <c r="CQ15">
        <v>31</v>
      </c>
    </row>
    <row r="16" spans="2:95" x14ac:dyDescent="0.35">
      <c r="B16" s="148" t="s">
        <v>194</v>
      </c>
      <c r="C16" s="263"/>
      <c r="D16" s="5" t="str">
        <f t="shared" si="16"/>
        <v>% of sales</v>
      </c>
      <c r="E16" s="339" t="s">
        <v>195</v>
      </c>
      <c r="F16" s="5"/>
      <c r="G16" s="5"/>
      <c r="H16" s="5"/>
      <c r="I16" s="5"/>
      <c r="J16" s="142"/>
      <c r="K16" s="117"/>
      <c r="L16" s="174"/>
      <c r="M16" s="46"/>
      <c r="AB16" s="168" t="s">
        <v>194</v>
      </c>
      <c r="AC16" s="263">
        <f t="shared" si="13"/>
        <v>0</v>
      </c>
      <c r="AD16" s="5" t="str">
        <f t="shared" si="17"/>
        <v>% of sales</v>
      </c>
      <c r="AE16" s="339" t="s">
        <v>195</v>
      </c>
      <c r="AF16" s="5"/>
      <c r="AG16" s="5"/>
      <c r="AH16" s="5"/>
      <c r="AI16" s="5"/>
      <c r="AJ16" s="111">
        <f t="shared" si="7"/>
        <v>0</v>
      </c>
      <c r="AK16" s="5"/>
      <c r="AL16" s="258">
        <f t="shared" si="8"/>
        <v>0</v>
      </c>
      <c r="AM16" s="46"/>
      <c r="BB16" s="148" t="s">
        <v>194</v>
      </c>
      <c r="BC16" s="263">
        <f t="shared" si="14"/>
        <v>0</v>
      </c>
      <c r="BD16" s="5" t="str">
        <f t="shared" si="18"/>
        <v>% of sales</v>
      </c>
      <c r="BE16" s="339" t="s">
        <v>195</v>
      </c>
      <c r="BF16" s="5"/>
      <c r="BG16" s="5"/>
      <c r="BH16" s="5"/>
      <c r="BI16" s="5"/>
      <c r="BJ16" s="111">
        <f t="shared" si="9"/>
        <v>0</v>
      </c>
      <c r="BK16" s="5"/>
      <c r="BL16" s="258">
        <f t="shared" si="10"/>
        <v>0</v>
      </c>
      <c r="BM16" s="46"/>
      <c r="CB16" s="168" t="s">
        <v>194</v>
      </c>
      <c r="CC16" s="217">
        <f t="shared" si="15"/>
        <v>0</v>
      </c>
      <c r="CD16" s="5" t="str">
        <f t="shared" si="19"/>
        <v>% of sales</v>
      </c>
      <c r="CE16" s="339" t="s">
        <v>195</v>
      </c>
      <c r="CF16" s="5"/>
      <c r="CG16" s="5"/>
      <c r="CH16" s="5"/>
      <c r="CI16" s="5"/>
      <c r="CJ16" s="111">
        <f t="shared" si="11"/>
        <v>0</v>
      </c>
      <c r="CK16" s="5"/>
      <c r="CL16" s="258">
        <f t="shared" si="12"/>
        <v>0</v>
      </c>
      <c r="CM16" s="46"/>
      <c r="CP16" s="1">
        <f t="shared" si="0"/>
        <v>44440</v>
      </c>
      <c r="CQ16">
        <v>30</v>
      </c>
    </row>
    <row r="17" spans="2:105" x14ac:dyDescent="0.35">
      <c r="B17" s="47"/>
      <c r="C17" s="5"/>
      <c r="D17" s="5"/>
      <c r="E17" s="5"/>
      <c r="F17" s="5"/>
      <c r="G17" s="5"/>
      <c r="H17" s="5"/>
      <c r="I17" s="5"/>
      <c r="J17" s="5"/>
      <c r="K17" s="5"/>
      <c r="L17" s="39">
        <f>SUM(L6:L16)</f>
        <v>0</v>
      </c>
      <c r="M17" s="46"/>
      <c r="AB17" s="47"/>
      <c r="AC17" s="5"/>
      <c r="AD17" s="5"/>
      <c r="AE17" s="5"/>
      <c r="AF17" s="5"/>
      <c r="AG17" s="5"/>
      <c r="AH17" s="5"/>
      <c r="AI17" s="5"/>
      <c r="AJ17" s="5"/>
      <c r="AK17" s="5"/>
      <c r="AL17" s="39">
        <f>SUM(AL6:AL16)</f>
        <v>0</v>
      </c>
      <c r="AM17" s="46"/>
      <c r="BB17" s="47"/>
      <c r="BC17" s="5"/>
      <c r="BD17" s="5"/>
      <c r="BE17" s="5"/>
      <c r="BF17" s="5"/>
      <c r="BG17" s="5"/>
      <c r="BH17" s="5"/>
      <c r="BI17" s="5"/>
      <c r="BJ17" s="5"/>
      <c r="BK17" s="5"/>
      <c r="BL17" s="39">
        <f>SUM(BL6:BL16)</f>
        <v>0</v>
      </c>
      <c r="BM17" s="46"/>
      <c r="CB17" s="47"/>
      <c r="CC17" s="5"/>
      <c r="CD17" s="5"/>
      <c r="CE17" s="5"/>
      <c r="CF17" s="5"/>
      <c r="CG17" s="5"/>
      <c r="CH17" s="5"/>
      <c r="CI17" s="5"/>
      <c r="CJ17" s="5"/>
      <c r="CK17" s="5"/>
      <c r="CL17" s="39">
        <f>SUM(CL6:CL16)</f>
        <v>0</v>
      </c>
      <c r="CM17" s="46"/>
      <c r="CP17" s="1">
        <f t="shared" si="0"/>
        <v>44470</v>
      </c>
      <c r="CQ17">
        <v>31</v>
      </c>
    </row>
    <row r="18" spans="2:105" x14ac:dyDescent="0.35">
      <c r="B18" s="47"/>
      <c r="C18" s="5"/>
      <c r="D18" s="5"/>
      <c r="E18" s="5"/>
      <c r="F18" s="5"/>
      <c r="G18" s="5"/>
      <c r="H18" s="5"/>
      <c r="I18" s="5"/>
      <c r="J18" s="5"/>
      <c r="K18" s="5"/>
      <c r="L18" s="5"/>
      <c r="M18" s="46"/>
      <c r="AB18" s="47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46"/>
      <c r="BB18" s="47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46"/>
      <c r="CB18" s="47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46"/>
      <c r="CP18" s="1">
        <f t="shared" si="0"/>
        <v>44501</v>
      </c>
      <c r="CQ18">
        <v>30</v>
      </c>
    </row>
    <row r="19" spans="2:105" ht="18.5" x14ac:dyDescent="0.45">
      <c r="B19" s="151" t="s">
        <v>82</v>
      </c>
      <c r="C19" s="327">
        <v>44044</v>
      </c>
      <c r="D19" s="328" t="s">
        <v>66</v>
      </c>
      <c r="E19" s="5"/>
      <c r="F19" s="5"/>
      <c r="G19" s="5"/>
      <c r="H19" s="5"/>
      <c r="I19" s="5"/>
      <c r="J19" s="5"/>
      <c r="K19" s="5"/>
      <c r="L19" s="5"/>
      <c r="M19" s="46"/>
      <c r="AB19" s="151" t="s">
        <v>82</v>
      </c>
      <c r="AC19" s="158">
        <f>C19</f>
        <v>44044</v>
      </c>
      <c r="AD19" s="112" t="s">
        <v>71</v>
      </c>
      <c r="AE19" s="5"/>
      <c r="AF19" s="5"/>
      <c r="AG19" s="5"/>
      <c r="AH19" s="5"/>
      <c r="AI19" s="5"/>
      <c r="AJ19" s="5"/>
      <c r="AK19" s="5"/>
      <c r="AL19" s="5"/>
      <c r="AM19" s="46"/>
      <c r="BB19" s="151" t="s">
        <v>82</v>
      </c>
      <c r="BC19" s="158">
        <f>AC19</f>
        <v>44044</v>
      </c>
      <c r="BD19" s="112" t="s">
        <v>75</v>
      </c>
      <c r="BE19" s="5"/>
      <c r="BF19" s="5"/>
      <c r="BG19" s="5"/>
      <c r="BH19" s="5"/>
      <c r="BI19" s="5"/>
      <c r="BJ19" s="5"/>
      <c r="BK19" s="5"/>
      <c r="BL19" s="5"/>
      <c r="BM19" s="46"/>
      <c r="CB19" s="151" t="s">
        <v>82</v>
      </c>
      <c r="CC19" s="158">
        <f>BC19</f>
        <v>44044</v>
      </c>
      <c r="CD19" s="112" t="s">
        <v>76</v>
      </c>
      <c r="CE19" s="5"/>
      <c r="CF19" s="5"/>
      <c r="CG19" s="5"/>
      <c r="CH19" s="5"/>
      <c r="CI19" s="5"/>
      <c r="CJ19" s="5"/>
      <c r="CK19" s="5"/>
      <c r="CL19" s="5"/>
      <c r="CM19" s="46"/>
      <c r="CP19" s="1">
        <f t="shared" si="0"/>
        <v>44531</v>
      </c>
      <c r="CQ19">
        <v>31</v>
      </c>
    </row>
    <row r="20" spans="2:105" ht="30" customHeight="1" x14ac:dyDescent="0.35">
      <c r="B20" s="82"/>
      <c r="C20" s="5"/>
      <c r="D20" s="14" t="s">
        <v>18</v>
      </c>
      <c r="E20" s="14" t="s">
        <v>19</v>
      </c>
      <c r="F20" s="14" t="s">
        <v>20</v>
      </c>
      <c r="G20" s="14" t="s">
        <v>21</v>
      </c>
      <c r="H20" s="14" t="s">
        <v>22</v>
      </c>
      <c r="I20" s="14" t="s">
        <v>23</v>
      </c>
      <c r="J20" s="14" t="s">
        <v>24</v>
      </c>
      <c r="K20" s="5"/>
      <c r="L20" s="14" t="str">
        <f>D19</f>
        <v>Week 1</v>
      </c>
      <c r="M20" s="46"/>
      <c r="AB20" s="82" t="s">
        <v>182</v>
      </c>
      <c r="AC20" s="5"/>
      <c r="AD20" s="14" t="s">
        <v>18</v>
      </c>
      <c r="AE20" s="14" t="s">
        <v>19</v>
      </c>
      <c r="AF20" s="14" t="s">
        <v>20</v>
      </c>
      <c r="AG20" s="14" t="s">
        <v>21</v>
      </c>
      <c r="AH20" s="14" t="s">
        <v>22</v>
      </c>
      <c r="AI20" s="14" t="s">
        <v>23</v>
      </c>
      <c r="AJ20" s="14" t="s">
        <v>24</v>
      </c>
      <c r="AK20" s="5"/>
      <c r="AL20" s="14" t="str">
        <f>AD19</f>
        <v>Week 2</v>
      </c>
      <c r="AM20" s="46"/>
      <c r="BB20" s="82" t="s">
        <v>182</v>
      </c>
      <c r="BC20" s="5"/>
      <c r="BD20" s="14" t="s">
        <v>18</v>
      </c>
      <c r="BE20" s="14" t="s">
        <v>19</v>
      </c>
      <c r="BF20" s="14" t="s">
        <v>20</v>
      </c>
      <c r="BG20" s="14" t="s">
        <v>21</v>
      </c>
      <c r="BH20" s="14" t="s">
        <v>22</v>
      </c>
      <c r="BI20" s="14" t="s">
        <v>23</v>
      </c>
      <c r="BJ20" s="14" t="s">
        <v>24</v>
      </c>
      <c r="BK20" s="5"/>
      <c r="BL20" s="14" t="str">
        <f>BD19</f>
        <v>Week 3</v>
      </c>
      <c r="BM20" s="46"/>
      <c r="CB20" s="82" t="s">
        <v>182</v>
      </c>
      <c r="CC20" s="5"/>
      <c r="CD20" s="14" t="s">
        <v>18</v>
      </c>
      <c r="CE20" s="14" t="s">
        <v>19</v>
      </c>
      <c r="CF20" s="14" t="s">
        <v>20</v>
      </c>
      <c r="CG20" s="14" t="s">
        <v>21</v>
      </c>
      <c r="CH20" s="14" t="s">
        <v>22</v>
      </c>
      <c r="CI20" s="14" t="s">
        <v>23</v>
      </c>
      <c r="CJ20" s="14" t="s">
        <v>24</v>
      </c>
      <c r="CK20" s="5"/>
      <c r="CL20" s="14" t="str">
        <f>CD19</f>
        <v>Week 4</v>
      </c>
      <c r="CM20" s="46"/>
      <c r="CP20" s="1">
        <f t="shared" si="0"/>
        <v>44562</v>
      </c>
      <c r="CQ20">
        <v>31</v>
      </c>
    </row>
    <row r="21" spans="2:105" x14ac:dyDescent="0.35">
      <c r="B21" s="229" t="s">
        <v>183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46"/>
      <c r="AB21" s="229" t="s">
        <v>183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46"/>
      <c r="BB21" s="229" t="s">
        <v>183</v>
      </c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46"/>
      <c r="CB21" s="229" t="s">
        <v>183</v>
      </c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46"/>
      <c r="CP21" s="1">
        <f t="shared" si="0"/>
        <v>44593</v>
      </c>
      <c r="CQ21">
        <v>28</v>
      </c>
    </row>
    <row r="22" spans="2:105" x14ac:dyDescent="0.35">
      <c r="B22" s="47" t="s">
        <v>287</v>
      </c>
      <c r="C22" s="5"/>
      <c r="D22" s="253"/>
      <c r="E22" s="253"/>
      <c r="F22" s="253"/>
      <c r="G22" s="253"/>
      <c r="H22" s="253"/>
      <c r="I22" s="253"/>
      <c r="J22" s="253"/>
      <c r="K22" s="5"/>
      <c r="L22" s="5">
        <f>SUM(D22:J22)</f>
        <v>0</v>
      </c>
      <c r="M22" s="46"/>
      <c r="AB22" s="47" t="str">
        <f>B22</f>
        <v>Sit-in food</v>
      </c>
      <c r="AC22" s="5"/>
      <c r="AD22" s="253"/>
      <c r="AE22" s="253"/>
      <c r="AF22" s="253"/>
      <c r="AG22" s="253"/>
      <c r="AH22" s="253"/>
      <c r="AI22" s="253"/>
      <c r="AJ22" s="253"/>
      <c r="AK22" s="5"/>
      <c r="AL22" s="5">
        <f>SUM(AD22:AJ22)</f>
        <v>0</v>
      </c>
      <c r="AM22" s="46"/>
      <c r="BB22" s="47" t="str">
        <f>AB22</f>
        <v>Sit-in food</v>
      </c>
      <c r="BC22" s="5"/>
      <c r="BD22" s="253"/>
      <c r="BE22" s="253"/>
      <c r="BF22" s="253"/>
      <c r="BG22" s="253"/>
      <c r="BH22" s="253"/>
      <c r="BI22" s="253"/>
      <c r="BJ22" s="253"/>
      <c r="BK22" s="5"/>
      <c r="BL22" s="5">
        <f>SUM(BD22:BJ22)</f>
        <v>0</v>
      </c>
      <c r="BM22" s="46"/>
      <c r="CB22" s="47" t="str">
        <f>BB22</f>
        <v>Sit-in food</v>
      </c>
      <c r="CC22" s="5"/>
      <c r="CD22" s="253"/>
      <c r="CE22" s="253"/>
      <c r="CF22" s="253"/>
      <c r="CG22" s="253"/>
      <c r="CH22" s="253"/>
      <c r="CI22" s="253"/>
      <c r="CJ22" s="253"/>
      <c r="CK22" s="5"/>
      <c r="CL22" s="5">
        <f>SUM(CD22:CJ22)</f>
        <v>0</v>
      </c>
      <c r="CM22" s="46"/>
      <c r="CP22" s="1">
        <f t="shared" si="0"/>
        <v>44621</v>
      </c>
      <c r="CQ22">
        <v>31</v>
      </c>
    </row>
    <row r="23" spans="2:105" x14ac:dyDescent="0.35">
      <c r="B23" s="170" t="s">
        <v>184</v>
      </c>
      <c r="C23" s="5"/>
      <c r="D23" s="253"/>
      <c r="E23" s="253"/>
      <c r="F23" s="253"/>
      <c r="G23" s="253"/>
      <c r="H23" s="253"/>
      <c r="I23" s="253"/>
      <c r="J23" s="253"/>
      <c r="K23" s="5"/>
      <c r="L23" s="5">
        <f>SUM(D23:J23)</f>
        <v>0</v>
      </c>
      <c r="M23" s="46"/>
      <c r="AB23" s="47" t="str">
        <f t="shared" ref="AB23:AB24" si="20">B23</f>
        <v>Take away food</v>
      </c>
      <c r="AC23" s="5"/>
      <c r="AD23" s="253"/>
      <c r="AE23" s="253"/>
      <c r="AF23" s="253"/>
      <c r="AG23" s="253"/>
      <c r="AH23" s="253"/>
      <c r="AI23" s="253"/>
      <c r="AJ23" s="253"/>
      <c r="AK23" s="5"/>
      <c r="AL23" s="5">
        <f>SUM(AD23:AJ23)</f>
        <v>0</v>
      </c>
      <c r="AM23" s="46"/>
      <c r="BB23" s="47" t="str">
        <f t="shared" ref="BB23:BB24" si="21">AB23</f>
        <v>Take away food</v>
      </c>
      <c r="BC23" s="5"/>
      <c r="BD23" s="253"/>
      <c r="BE23" s="253"/>
      <c r="BF23" s="253"/>
      <c r="BG23" s="253"/>
      <c r="BH23" s="253"/>
      <c r="BI23" s="253"/>
      <c r="BJ23" s="253"/>
      <c r="BK23" s="5"/>
      <c r="BL23" s="5">
        <f>SUM(BD23:BJ23)</f>
        <v>0</v>
      </c>
      <c r="BM23" s="46"/>
      <c r="CB23" s="47" t="str">
        <f t="shared" ref="CB23:CB24" si="22">BB23</f>
        <v>Take away food</v>
      </c>
      <c r="CC23" s="5"/>
      <c r="CD23" s="253"/>
      <c r="CE23" s="253"/>
      <c r="CF23" s="253"/>
      <c r="CG23" s="253"/>
      <c r="CH23" s="253"/>
      <c r="CI23" s="253"/>
      <c r="CJ23" s="253"/>
      <c r="CK23" s="5"/>
      <c r="CL23" s="5">
        <f>SUM(CD23:CJ23)</f>
        <v>0</v>
      </c>
      <c r="CM23" s="46"/>
    </row>
    <row r="24" spans="2:105" x14ac:dyDescent="0.35">
      <c r="B24" s="47" t="s">
        <v>185</v>
      </c>
      <c r="C24" s="5"/>
      <c r="D24" s="253"/>
      <c r="E24" s="253"/>
      <c r="F24" s="253"/>
      <c r="G24" s="253"/>
      <c r="H24" s="253"/>
      <c r="I24" s="253"/>
      <c r="J24" s="253"/>
      <c r="K24" s="5"/>
      <c r="L24" s="50">
        <f>SUM(D24:J24)</f>
        <v>0</v>
      </c>
      <c r="M24" s="46"/>
      <c r="AB24" s="47" t="str">
        <f t="shared" si="20"/>
        <v>Take away beverages</v>
      </c>
      <c r="AC24" s="5"/>
      <c r="AD24" s="253"/>
      <c r="AE24" s="253"/>
      <c r="AF24" s="253"/>
      <c r="AG24" s="253"/>
      <c r="AH24" s="253"/>
      <c r="AI24" s="253"/>
      <c r="AJ24" s="253"/>
      <c r="AK24" s="5"/>
      <c r="AL24" s="50">
        <f>SUM(AD24:AJ24)</f>
        <v>0</v>
      </c>
      <c r="AM24" s="46"/>
      <c r="BB24" s="47" t="str">
        <f t="shared" si="21"/>
        <v>Take away beverages</v>
      </c>
      <c r="BC24" s="5"/>
      <c r="BD24" s="253"/>
      <c r="BE24" s="253"/>
      <c r="BF24" s="253"/>
      <c r="BG24" s="253"/>
      <c r="BH24" s="253"/>
      <c r="BI24" s="253"/>
      <c r="BJ24" s="253"/>
      <c r="BK24" s="5"/>
      <c r="BL24" s="50">
        <f>SUM(BD24:BJ24)</f>
        <v>0</v>
      </c>
      <c r="BM24" s="46"/>
      <c r="CB24" s="47" t="str">
        <f t="shared" si="22"/>
        <v>Take away beverages</v>
      </c>
      <c r="CC24" s="5"/>
      <c r="CD24" s="253"/>
      <c r="CE24" s="253"/>
      <c r="CF24" s="253"/>
      <c r="CG24" s="253"/>
      <c r="CH24" s="253"/>
      <c r="CI24" s="253"/>
      <c r="CJ24" s="253"/>
      <c r="CK24" s="5"/>
      <c r="CL24" s="50">
        <f>SUM(CD24:CJ24)</f>
        <v>0</v>
      </c>
      <c r="CM24" s="46"/>
    </row>
    <row r="25" spans="2:105" x14ac:dyDescent="0.35">
      <c r="B25" s="47"/>
      <c r="C25" s="5"/>
      <c r="D25" s="13"/>
      <c r="E25" s="13"/>
      <c r="F25" s="13"/>
      <c r="G25" s="13"/>
      <c r="H25" s="13"/>
      <c r="I25" s="13"/>
      <c r="J25" s="13"/>
      <c r="K25" s="5"/>
      <c r="L25" s="5">
        <f>SUM(L22:L24)</f>
        <v>0</v>
      </c>
      <c r="M25" s="46"/>
      <c r="AB25" s="47"/>
      <c r="AC25" s="5"/>
      <c r="AD25" s="13"/>
      <c r="AE25" s="13"/>
      <c r="AF25" s="13"/>
      <c r="AG25" s="13"/>
      <c r="AH25" s="13"/>
      <c r="AI25" s="13"/>
      <c r="AJ25" s="13"/>
      <c r="AK25" s="5"/>
      <c r="AL25" s="5">
        <f>SUM(AL22:AL24)</f>
        <v>0</v>
      </c>
      <c r="AM25" s="46"/>
      <c r="BB25" s="47"/>
      <c r="BC25" s="5"/>
      <c r="BD25" s="13"/>
      <c r="BE25" s="13"/>
      <c r="BF25" s="13"/>
      <c r="BG25" s="13"/>
      <c r="BH25" s="13"/>
      <c r="BI25" s="13"/>
      <c r="BJ25" s="13"/>
      <c r="BK25" s="5"/>
      <c r="BL25" s="5">
        <f>SUM(BL22:BL24)</f>
        <v>0</v>
      </c>
      <c r="BM25" s="46"/>
      <c r="CB25" s="47"/>
      <c r="CC25" s="5"/>
      <c r="CD25" s="13"/>
      <c r="CE25" s="13"/>
      <c r="CF25" s="13"/>
      <c r="CG25" s="13"/>
      <c r="CH25" s="13"/>
      <c r="CI25" s="13"/>
      <c r="CJ25" s="13"/>
      <c r="CK25" s="5"/>
      <c r="CL25" s="5">
        <f>SUM(CL22:CL24)</f>
        <v>0</v>
      </c>
      <c r="CM25" s="46"/>
    </row>
    <row r="26" spans="2:105" x14ac:dyDescent="0.35">
      <c r="B26" s="255" t="s">
        <v>196</v>
      </c>
      <c r="C26" s="5"/>
      <c r="D26" s="13"/>
      <c r="E26" s="13"/>
      <c r="F26" s="13"/>
      <c r="G26" s="13"/>
      <c r="H26" s="13"/>
      <c r="I26" s="13"/>
      <c r="J26" s="13"/>
      <c r="K26" s="5"/>
      <c r="L26" s="5"/>
      <c r="M26" s="46"/>
      <c r="AB26" s="255" t="s">
        <v>196</v>
      </c>
      <c r="AC26" s="5"/>
      <c r="AD26" s="13"/>
      <c r="AE26" s="13"/>
      <c r="AF26" s="13"/>
      <c r="AG26" s="13"/>
      <c r="AH26" s="13"/>
      <c r="AI26" s="13"/>
      <c r="AJ26" s="13"/>
      <c r="AK26" s="5"/>
      <c r="AL26" s="5"/>
      <c r="AM26" s="46"/>
      <c r="BB26" s="255" t="s">
        <v>196</v>
      </c>
      <c r="BC26" s="5"/>
      <c r="BD26" s="13"/>
      <c r="BE26" s="13"/>
      <c r="BF26" s="13"/>
      <c r="BG26" s="13"/>
      <c r="BH26" s="13"/>
      <c r="BI26" s="13"/>
      <c r="BJ26" s="13"/>
      <c r="BK26" s="5"/>
      <c r="BL26" s="5"/>
      <c r="BM26" s="46"/>
      <c r="CB26" s="255" t="s">
        <v>196</v>
      </c>
      <c r="CC26" s="5"/>
      <c r="CD26" s="13"/>
      <c r="CE26" s="13"/>
      <c r="CF26" s="13"/>
      <c r="CG26" s="13"/>
      <c r="CH26" s="13"/>
      <c r="CI26" s="13"/>
      <c r="CJ26" s="13"/>
      <c r="CK26" s="5"/>
      <c r="CL26" s="5"/>
      <c r="CM26" s="46"/>
    </row>
    <row r="27" spans="2:105" x14ac:dyDescent="0.35">
      <c r="B27" s="168" t="s">
        <v>191</v>
      </c>
      <c r="C27" s="5"/>
      <c r="D27" s="174"/>
      <c r="E27" s="174"/>
      <c r="F27" s="174"/>
      <c r="G27" s="174"/>
      <c r="H27" s="174"/>
      <c r="I27" s="174"/>
      <c r="J27" s="174"/>
      <c r="K27" s="5"/>
      <c r="L27" s="32">
        <f>SUM(D27:J27)</f>
        <v>0</v>
      </c>
      <c r="M27" s="46"/>
      <c r="AB27" s="168" t="s">
        <v>191</v>
      </c>
      <c r="AC27" s="5"/>
      <c r="AD27" s="174"/>
      <c r="AE27" s="174"/>
      <c r="AF27" s="174"/>
      <c r="AG27" s="174"/>
      <c r="AH27" s="174"/>
      <c r="AI27" s="174"/>
      <c r="AJ27" s="174"/>
      <c r="AK27" s="5"/>
      <c r="AL27" s="32">
        <f>SUM(AD27:AJ27)</f>
        <v>0</v>
      </c>
      <c r="AM27" s="46"/>
      <c r="BB27" s="168" t="s">
        <v>191</v>
      </c>
      <c r="BC27" s="5"/>
      <c r="BD27" s="174"/>
      <c r="BE27" s="174"/>
      <c r="BF27" s="174"/>
      <c r="BG27" s="174"/>
      <c r="BH27" s="174"/>
      <c r="BI27" s="174"/>
      <c r="BJ27" s="174"/>
      <c r="BK27" s="5"/>
      <c r="BL27" s="32">
        <f>SUM(BD27:BJ27)</f>
        <v>0</v>
      </c>
      <c r="BM27" s="46"/>
      <c r="CB27" s="168" t="s">
        <v>191</v>
      </c>
      <c r="CC27" s="5"/>
      <c r="CD27" s="174"/>
      <c r="CE27" s="174"/>
      <c r="CF27" s="174"/>
      <c r="CG27" s="174"/>
      <c r="CH27" s="174"/>
      <c r="CI27" s="174"/>
      <c r="CJ27" s="174"/>
      <c r="CK27" s="5"/>
      <c r="CL27" s="32">
        <f>SUM(CD27:CJ27)</f>
        <v>0</v>
      </c>
      <c r="CM27" s="46"/>
    </row>
    <row r="28" spans="2:105" x14ac:dyDescent="0.35">
      <c r="B28" s="168" t="s">
        <v>203</v>
      </c>
      <c r="C28" s="5"/>
      <c r="D28" s="174"/>
      <c r="E28" s="174"/>
      <c r="F28" s="174"/>
      <c r="G28" s="174"/>
      <c r="H28" s="174"/>
      <c r="I28" s="174"/>
      <c r="J28" s="174"/>
      <c r="K28" s="5"/>
      <c r="L28" s="32">
        <f t="shared" ref="L28:L29" si="23">SUM(D28:J28)</f>
        <v>0</v>
      </c>
      <c r="M28" s="46"/>
      <c r="AB28" s="168" t="s">
        <v>203</v>
      </c>
      <c r="AC28" s="5"/>
      <c r="AD28" s="174"/>
      <c r="AE28" s="174"/>
      <c r="AF28" s="174"/>
      <c r="AG28" s="174"/>
      <c r="AH28" s="174"/>
      <c r="AI28" s="174"/>
      <c r="AJ28" s="174"/>
      <c r="AK28" s="5"/>
      <c r="AL28" s="32">
        <f t="shared" ref="AL28:AL29" si="24">SUM(AD28:AJ28)</f>
        <v>0</v>
      </c>
      <c r="AM28" s="46"/>
      <c r="BB28" s="168" t="s">
        <v>203</v>
      </c>
      <c r="BC28" s="5"/>
      <c r="BD28" s="174"/>
      <c r="BE28" s="174"/>
      <c r="BF28" s="174"/>
      <c r="BG28" s="174"/>
      <c r="BH28" s="174"/>
      <c r="BI28" s="174"/>
      <c r="BJ28" s="174"/>
      <c r="BK28" s="5"/>
      <c r="BL28" s="32">
        <f t="shared" ref="BL28:BL29" si="25">SUM(BD28:BJ28)</f>
        <v>0</v>
      </c>
      <c r="BM28" s="46"/>
      <c r="CB28" s="168" t="s">
        <v>203</v>
      </c>
      <c r="CC28" s="5"/>
      <c r="CD28" s="174"/>
      <c r="CE28" s="174"/>
      <c r="CF28" s="174"/>
      <c r="CG28" s="174"/>
      <c r="CH28" s="174"/>
      <c r="CI28" s="174"/>
      <c r="CJ28" s="174"/>
      <c r="CK28" s="5"/>
      <c r="CL28" s="32">
        <f t="shared" ref="CL28:CL29" si="26">SUM(CD28:CJ28)</f>
        <v>0</v>
      </c>
      <c r="CM28" s="46"/>
    </row>
    <row r="29" spans="2:105" x14ac:dyDescent="0.35">
      <c r="B29" s="47" t="str">
        <f>B16</f>
        <v xml:space="preserve">Other </v>
      </c>
      <c r="C29" s="5"/>
      <c r="D29" s="174"/>
      <c r="E29" s="174"/>
      <c r="F29" s="174"/>
      <c r="G29" s="174"/>
      <c r="H29" s="174"/>
      <c r="I29" s="174"/>
      <c r="J29" s="174"/>
      <c r="K29" s="5"/>
      <c r="L29" s="32">
        <f t="shared" si="23"/>
        <v>0</v>
      </c>
      <c r="M29" s="46"/>
      <c r="AB29" s="47" t="str">
        <f>AB16</f>
        <v xml:space="preserve">Other </v>
      </c>
      <c r="AC29" s="5"/>
      <c r="AD29" s="174"/>
      <c r="AE29" s="174"/>
      <c r="AF29" s="174"/>
      <c r="AG29" s="174"/>
      <c r="AH29" s="174"/>
      <c r="AI29" s="174"/>
      <c r="AJ29" s="174"/>
      <c r="AK29" s="5"/>
      <c r="AL29" s="32">
        <f t="shared" si="24"/>
        <v>0</v>
      </c>
      <c r="AM29" s="46"/>
      <c r="BB29" s="47" t="str">
        <f>BB16</f>
        <v xml:space="preserve">Other </v>
      </c>
      <c r="BC29" s="5"/>
      <c r="BD29" s="174"/>
      <c r="BE29" s="174"/>
      <c r="BF29" s="174"/>
      <c r="BG29" s="174"/>
      <c r="BH29" s="174"/>
      <c r="BI29" s="174"/>
      <c r="BJ29" s="174"/>
      <c r="BK29" s="5"/>
      <c r="BL29" s="32">
        <f t="shared" si="25"/>
        <v>0</v>
      </c>
      <c r="BM29" s="46"/>
      <c r="CB29" s="47" t="str">
        <f>CB16</f>
        <v xml:space="preserve">Other </v>
      </c>
      <c r="CC29" s="5"/>
      <c r="CD29" s="174"/>
      <c r="CE29" s="174"/>
      <c r="CF29" s="174"/>
      <c r="CG29" s="174"/>
      <c r="CH29" s="174"/>
      <c r="CI29" s="174"/>
      <c r="CJ29" s="174"/>
      <c r="CK29" s="5"/>
      <c r="CL29" s="32">
        <f t="shared" si="26"/>
        <v>0</v>
      </c>
      <c r="CM29" s="46"/>
    </row>
    <row r="30" spans="2:105" ht="15" thickBot="1" x14ac:dyDescent="0.4">
      <c r="B30" s="256"/>
      <c r="D30" s="35"/>
      <c r="E30" s="35"/>
      <c r="F30" s="35"/>
      <c r="G30" s="35"/>
      <c r="H30" s="35"/>
      <c r="I30" s="35"/>
      <c r="J30" s="35"/>
      <c r="M30" s="257"/>
      <c r="AB30" s="256"/>
      <c r="AD30" s="35"/>
      <c r="AE30" s="35"/>
      <c r="AF30" s="35"/>
      <c r="AG30" s="35"/>
      <c r="AH30" s="35"/>
      <c r="AI30" s="35"/>
      <c r="AJ30" s="35"/>
      <c r="AM30" s="257"/>
      <c r="BB30" s="256"/>
      <c r="BD30" s="35"/>
      <c r="BE30" s="35"/>
      <c r="BF30" s="35"/>
      <c r="BG30" s="35"/>
      <c r="BH30" s="35"/>
      <c r="BI30" s="35"/>
      <c r="BJ30" s="35"/>
      <c r="BM30" s="257"/>
      <c r="CB30" s="256"/>
      <c r="CD30" s="35"/>
      <c r="CE30" s="35"/>
      <c r="CF30" s="35"/>
      <c r="CG30" s="35"/>
      <c r="CH30" s="35"/>
      <c r="CI30" s="35"/>
      <c r="CJ30" s="35"/>
      <c r="CM30" s="257"/>
    </row>
    <row r="31" spans="2:105" x14ac:dyDescent="0.35">
      <c r="B31" s="71" t="s">
        <v>186</v>
      </c>
      <c r="C31" s="52"/>
      <c r="D31" s="53" t="s">
        <v>18</v>
      </c>
      <c r="E31" s="53" t="s">
        <v>19</v>
      </c>
      <c r="F31" s="53" t="s">
        <v>20</v>
      </c>
      <c r="G31" s="53" t="s">
        <v>21</v>
      </c>
      <c r="H31" s="53" t="s">
        <v>22</v>
      </c>
      <c r="I31" s="53" t="s">
        <v>23</v>
      </c>
      <c r="J31" s="53" t="s">
        <v>24</v>
      </c>
      <c r="K31" s="52"/>
      <c r="L31" s="53" t="s">
        <v>1</v>
      </c>
      <c r="M31" s="54" t="s">
        <v>26</v>
      </c>
      <c r="N31" s="66" t="s">
        <v>47</v>
      </c>
      <c r="AB31" s="71" t="s">
        <v>186</v>
      </c>
      <c r="AC31" s="52"/>
      <c r="AD31" s="53" t="s">
        <v>18</v>
      </c>
      <c r="AE31" s="53" t="s">
        <v>19</v>
      </c>
      <c r="AF31" s="53" t="s">
        <v>20</v>
      </c>
      <c r="AG31" s="53" t="s">
        <v>21</v>
      </c>
      <c r="AH31" s="53" t="s">
        <v>22</v>
      </c>
      <c r="AI31" s="53" t="s">
        <v>23</v>
      </c>
      <c r="AJ31" s="53" t="s">
        <v>24</v>
      </c>
      <c r="AK31" s="52"/>
      <c r="AL31" s="53" t="s">
        <v>1</v>
      </c>
      <c r="AM31" s="54" t="s">
        <v>26</v>
      </c>
      <c r="AN31" s="66" t="s">
        <v>47</v>
      </c>
      <c r="BB31" s="71" t="s">
        <v>186</v>
      </c>
      <c r="BC31" s="52"/>
      <c r="BD31" s="53" t="s">
        <v>18</v>
      </c>
      <c r="BE31" s="53" t="s">
        <v>19</v>
      </c>
      <c r="BF31" s="53" t="s">
        <v>20</v>
      </c>
      <c r="BG31" s="53" t="s">
        <v>21</v>
      </c>
      <c r="BH31" s="53" t="s">
        <v>22</v>
      </c>
      <c r="BI31" s="53" t="s">
        <v>23</v>
      </c>
      <c r="BJ31" s="53" t="s">
        <v>24</v>
      </c>
      <c r="BK31" s="52"/>
      <c r="BL31" s="53" t="s">
        <v>1</v>
      </c>
      <c r="BM31" s="54" t="s">
        <v>26</v>
      </c>
      <c r="BN31" s="66" t="s">
        <v>47</v>
      </c>
      <c r="CB31" s="71" t="s">
        <v>186</v>
      </c>
      <c r="CC31" s="52"/>
      <c r="CD31" s="53" t="s">
        <v>18</v>
      </c>
      <c r="CE31" s="53" t="s">
        <v>19</v>
      </c>
      <c r="CF31" s="53" t="s">
        <v>20</v>
      </c>
      <c r="CG31" s="53" t="s">
        <v>21</v>
      </c>
      <c r="CH31" s="53" t="s">
        <v>22</v>
      </c>
      <c r="CI31" s="53" t="s">
        <v>23</v>
      </c>
      <c r="CJ31" s="53" t="s">
        <v>24</v>
      </c>
      <c r="CK31" s="52"/>
      <c r="CL31" s="53" t="s">
        <v>1</v>
      </c>
      <c r="CM31" s="54" t="s">
        <v>26</v>
      </c>
      <c r="CN31" s="66" t="s">
        <v>47</v>
      </c>
    </row>
    <row r="32" spans="2:105" x14ac:dyDescent="0.35">
      <c r="B32" s="55" t="s">
        <v>187</v>
      </c>
      <c r="C32" s="56"/>
      <c r="D32" s="57">
        <f>D22*C6</f>
        <v>0</v>
      </c>
      <c r="E32" s="57">
        <f>E22*C6</f>
        <v>0</v>
      </c>
      <c r="F32" s="57">
        <f>F22*C6</f>
        <v>0</v>
      </c>
      <c r="G32" s="57">
        <f>G22*C6</f>
        <v>0</v>
      </c>
      <c r="H32" s="57">
        <f>H22*C6</f>
        <v>0</v>
      </c>
      <c r="I32" s="57">
        <f>I22*C6</f>
        <v>0</v>
      </c>
      <c r="J32" s="57">
        <f>J22*C6</f>
        <v>0</v>
      </c>
      <c r="K32" s="56"/>
      <c r="L32" s="57">
        <f>SUM(D32:K32)</f>
        <v>0</v>
      </c>
      <c r="M32" s="58"/>
      <c r="N32" s="26" t="e">
        <f>L32/L22</f>
        <v>#DIV/0!</v>
      </c>
      <c r="AB32" s="55" t="s">
        <v>187</v>
      </c>
      <c r="AC32" s="56"/>
      <c r="AD32" s="57">
        <f>AD22*AC6</f>
        <v>0</v>
      </c>
      <c r="AE32" s="57">
        <f>AE22*AC6</f>
        <v>0</v>
      </c>
      <c r="AF32" s="57">
        <f>AF22*AC6</f>
        <v>0</v>
      </c>
      <c r="AG32" s="57">
        <f>AG22*AC6</f>
        <v>0</v>
      </c>
      <c r="AH32" s="57">
        <f>AH22*AC6</f>
        <v>0</v>
      </c>
      <c r="AI32" s="57">
        <f>AI22*AC6</f>
        <v>0</v>
      </c>
      <c r="AJ32" s="57">
        <f>AJ22*AC6</f>
        <v>0</v>
      </c>
      <c r="AK32" s="56"/>
      <c r="AL32" s="57">
        <f>SUM(AD32:AK32)</f>
        <v>0</v>
      </c>
      <c r="AM32" s="58"/>
      <c r="AN32" s="26" t="e">
        <f>AL32/AL22</f>
        <v>#DIV/0!</v>
      </c>
      <c r="BB32" s="55" t="s">
        <v>187</v>
      </c>
      <c r="BC32" s="56"/>
      <c r="BD32" s="57">
        <f>BD22*BC6</f>
        <v>0</v>
      </c>
      <c r="BE32" s="57">
        <f>BE22*BC6</f>
        <v>0</v>
      </c>
      <c r="BF32" s="57">
        <f>BF22*BC6</f>
        <v>0</v>
      </c>
      <c r="BG32" s="57">
        <f>BG22*BC6</f>
        <v>0</v>
      </c>
      <c r="BH32" s="57">
        <f>BH22*BC6</f>
        <v>0</v>
      </c>
      <c r="BI32" s="57">
        <f>BI22*BC6</f>
        <v>0</v>
      </c>
      <c r="BJ32" s="57">
        <f>BJ22*BC6</f>
        <v>0</v>
      </c>
      <c r="BK32" s="56"/>
      <c r="BL32" s="57">
        <f>SUM(BD32:BK32)</f>
        <v>0</v>
      </c>
      <c r="BM32" s="58"/>
      <c r="BN32" s="26" t="e">
        <f>BL32/BL22</f>
        <v>#DIV/0!</v>
      </c>
      <c r="CB32" s="55" t="s">
        <v>187</v>
      </c>
      <c r="CC32" s="56"/>
      <c r="CD32" s="57">
        <f>CD22*CC6</f>
        <v>0</v>
      </c>
      <c r="CE32" s="57">
        <f>CE22*CC6</f>
        <v>0</v>
      </c>
      <c r="CF32" s="57">
        <f>CF22*CC6</f>
        <v>0</v>
      </c>
      <c r="CG32" s="57">
        <f>CG22*CC6</f>
        <v>0</v>
      </c>
      <c r="CH32" s="57">
        <f>CH22*CC6</f>
        <v>0</v>
      </c>
      <c r="CI32" s="57">
        <f>CI22*CC6</f>
        <v>0</v>
      </c>
      <c r="CJ32" s="57">
        <f>CJ22*CC6</f>
        <v>0</v>
      </c>
      <c r="CK32" s="56"/>
      <c r="CL32" s="57">
        <f>SUM(CD32:CK32)</f>
        <v>0</v>
      </c>
      <c r="CM32" s="58"/>
      <c r="CN32" s="26" t="e">
        <f>CL32/CL22</f>
        <v>#DIV/0!</v>
      </c>
      <c r="CP32" s="130"/>
      <c r="CQ32" s="42"/>
      <c r="CR32" s="42"/>
      <c r="CS32" s="129"/>
      <c r="CT32" s="129"/>
      <c r="CU32" s="129"/>
      <c r="CV32" s="129"/>
      <c r="CW32" s="42"/>
      <c r="CX32" s="42"/>
      <c r="CY32" s="42"/>
      <c r="CZ32" s="42"/>
      <c r="DA32" s="44"/>
    </row>
    <row r="33" spans="2:105" x14ac:dyDescent="0.35">
      <c r="B33" s="55" t="s">
        <v>188</v>
      </c>
      <c r="C33" s="56"/>
      <c r="D33" s="57">
        <f>D22*C7</f>
        <v>0</v>
      </c>
      <c r="E33" s="57">
        <f>E22*C7</f>
        <v>0</v>
      </c>
      <c r="F33" s="57">
        <f>F22*C7</f>
        <v>0</v>
      </c>
      <c r="G33" s="57">
        <f>G22*C7</f>
        <v>0</v>
      </c>
      <c r="H33" s="57">
        <f>H22*C7</f>
        <v>0</v>
      </c>
      <c r="I33" s="57">
        <f>I22*C7</f>
        <v>0</v>
      </c>
      <c r="J33" s="57">
        <f>J22*C7</f>
        <v>0</v>
      </c>
      <c r="K33" s="56"/>
      <c r="L33" s="80">
        <f>SUM(D33:J33)</f>
        <v>0</v>
      </c>
      <c r="M33" s="58"/>
      <c r="N33" s="26" t="e">
        <f>L33/L22</f>
        <v>#DIV/0!</v>
      </c>
      <c r="AB33" s="55" t="s">
        <v>188</v>
      </c>
      <c r="AC33" s="56"/>
      <c r="AD33" s="57">
        <f>AD22*AC7</f>
        <v>0</v>
      </c>
      <c r="AE33" s="57">
        <f>AE22*AC7</f>
        <v>0</v>
      </c>
      <c r="AF33" s="57">
        <f>AF22*AC7</f>
        <v>0</v>
      </c>
      <c r="AG33" s="57">
        <f>AG22*AC7</f>
        <v>0</v>
      </c>
      <c r="AH33" s="57">
        <f>AH22*AC7</f>
        <v>0</v>
      </c>
      <c r="AI33" s="57">
        <f>AI22*AC7</f>
        <v>0</v>
      </c>
      <c r="AJ33" s="57">
        <f>AJ22*AC7</f>
        <v>0</v>
      </c>
      <c r="AK33" s="56"/>
      <c r="AL33" s="80">
        <f>SUM(AD33:AJ33)</f>
        <v>0</v>
      </c>
      <c r="AM33" s="58"/>
      <c r="AN33" s="26" t="e">
        <f>AL33/AL22</f>
        <v>#DIV/0!</v>
      </c>
      <c r="BB33" s="55" t="s">
        <v>188</v>
      </c>
      <c r="BC33" s="56"/>
      <c r="BD33" s="57">
        <f>BD22*BC7</f>
        <v>0</v>
      </c>
      <c r="BE33" s="57">
        <f>BE22*BC7</f>
        <v>0</v>
      </c>
      <c r="BF33" s="57">
        <f>BF22*BC7</f>
        <v>0</v>
      </c>
      <c r="BG33" s="57">
        <f>BG22*BC7</f>
        <v>0</v>
      </c>
      <c r="BH33" s="57">
        <f>BH22*BC7</f>
        <v>0</v>
      </c>
      <c r="BI33" s="57">
        <f>BI22*BC7</f>
        <v>0</v>
      </c>
      <c r="BJ33" s="57">
        <f>BJ22*BC7</f>
        <v>0</v>
      </c>
      <c r="BK33" s="56"/>
      <c r="BL33" s="80">
        <f>SUM(BD33:BJ33)</f>
        <v>0</v>
      </c>
      <c r="BM33" s="58"/>
      <c r="BN33" s="26" t="e">
        <f>BL33/BL22</f>
        <v>#DIV/0!</v>
      </c>
      <c r="CB33" s="55" t="s">
        <v>188</v>
      </c>
      <c r="CC33" s="56"/>
      <c r="CD33" s="57">
        <f>CD22*CC7</f>
        <v>0</v>
      </c>
      <c r="CE33" s="57">
        <f>CE22*CC7</f>
        <v>0</v>
      </c>
      <c r="CF33" s="57">
        <f>CF22*CC7</f>
        <v>0</v>
      </c>
      <c r="CG33" s="57">
        <f>CG22*CC7</f>
        <v>0</v>
      </c>
      <c r="CH33" s="57">
        <f>CH22*CC7</f>
        <v>0</v>
      </c>
      <c r="CI33" s="57">
        <f>CI22*CC7</f>
        <v>0</v>
      </c>
      <c r="CJ33" s="57">
        <f>CJ22*CC7</f>
        <v>0</v>
      </c>
      <c r="CK33" s="56"/>
      <c r="CL33" s="80">
        <f>SUM(CD33:CJ33)</f>
        <v>0</v>
      </c>
      <c r="CM33" s="58"/>
      <c r="CN33" s="26" t="e">
        <f>CL33/CL22</f>
        <v>#DIV/0!</v>
      </c>
      <c r="CP33" s="47"/>
      <c r="CQ33" s="5"/>
      <c r="CR33" s="5"/>
      <c r="CS33" s="122"/>
      <c r="CT33" s="122"/>
      <c r="CU33" s="122"/>
      <c r="CV33" s="122"/>
      <c r="CW33" s="5"/>
      <c r="CX33" s="123" t="s">
        <v>77</v>
      </c>
      <c r="CY33" s="5"/>
      <c r="CZ33" s="134" t="s">
        <v>78</v>
      </c>
      <c r="DA33" s="46"/>
    </row>
    <row r="34" spans="2:105" x14ac:dyDescent="0.35">
      <c r="B34" s="55" t="s">
        <v>189</v>
      </c>
      <c r="C34" s="56"/>
      <c r="D34" s="57">
        <f>D23*C8</f>
        <v>0</v>
      </c>
      <c r="E34" s="57">
        <f>E23*C8</f>
        <v>0</v>
      </c>
      <c r="F34" s="57">
        <f>F23*C8</f>
        <v>0</v>
      </c>
      <c r="G34" s="57">
        <f>G23*C8</f>
        <v>0</v>
      </c>
      <c r="H34" s="57">
        <f>H23*C8</f>
        <v>0</v>
      </c>
      <c r="I34" s="57">
        <f>I23*C8</f>
        <v>0</v>
      </c>
      <c r="J34" s="57">
        <f>J23*C8</f>
        <v>0</v>
      </c>
      <c r="K34" s="56"/>
      <c r="L34" s="80">
        <f>SUM(D34:J34)</f>
        <v>0</v>
      </c>
      <c r="M34" s="58"/>
      <c r="N34" s="26" t="e">
        <f t="shared" ref="N34:N35" si="27">L34/L23</f>
        <v>#DIV/0!</v>
      </c>
      <c r="AB34" s="55" t="s">
        <v>189</v>
      </c>
      <c r="AC34" s="56"/>
      <c r="AD34" s="57">
        <f>AD23*AC8</f>
        <v>0</v>
      </c>
      <c r="AE34" s="57">
        <f>AE23*AC8</f>
        <v>0</v>
      </c>
      <c r="AF34" s="57">
        <f>AF23*AC8</f>
        <v>0</v>
      </c>
      <c r="AG34" s="57">
        <f>AG23*AC8</f>
        <v>0</v>
      </c>
      <c r="AH34" s="57">
        <f>AH23*AC8</f>
        <v>0</v>
      </c>
      <c r="AI34" s="57">
        <f>AI23*AC8</f>
        <v>0</v>
      </c>
      <c r="AJ34" s="57">
        <f>AJ23*AC8</f>
        <v>0</v>
      </c>
      <c r="AK34" s="56"/>
      <c r="AL34" s="80">
        <f>SUM(AD34:AJ34)</f>
        <v>0</v>
      </c>
      <c r="AM34" s="58"/>
      <c r="AN34" s="26" t="e">
        <f t="shared" ref="AN34:AN35" si="28">AL34/AL23</f>
        <v>#DIV/0!</v>
      </c>
      <c r="BB34" s="55" t="s">
        <v>189</v>
      </c>
      <c r="BC34" s="56"/>
      <c r="BD34" s="57">
        <f>BD23*BC8</f>
        <v>0</v>
      </c>
      <c r="BE34" s="57">
        <f>BE23*BC8</f>
        <v>0</v>
      </c>
      <c r="BF34" s="57">
        <f>BF23*BC8</f>
        <v>0</v>
      </c>
      <c r="BG34" s="57">
        <f>BG23*BC8</f>
        <v>0</v>
      </c>
      <c r="BH34" s="57">
        <f>BH23*BC8</f>
        <v>0</v>
      </c>
      <c r="BI34" s="57">
        <f>BI23*BC8</f>
        <v>0</v>
      </c>
      <c r="BJ34" s="57">
        <f>BJ23*BC8</f>
        <v>0</v>
      </c>
      <c r="BK34" s="56"/>
      <c r="BL34" s="80">
        <f>SUM(BD34:BJ34)</f>
        <v>0</v>
      </c>
      <c r="BM34" s="58"/>
      <c r="BN34" s="26" t="e">
        <f t="shared" ref="BN34:BN35" si="29">BL34/BL23</f>
        <v>#DIV/0!</v>
      </c>
      <c r="CB34" s="55" t="s">
        <v>189</v>
      </c>
      <c r="CC34" s="56"/>
      <c r="CD34" s="57">
        <f>CD23*CC8</f>
        <v>0</v>
      </c>
      <c r="CE34" s="57">
        <f>CE23*CC8</f>
        <v>0</v>
      </c>
      <c r="CF34" s="57">
        <f>CF23*CC8</f>
        <v>0</v>
      </c>
      <c r="CG34" s="57">
        <f>CG23*CC8</f>
        <v>0</v>
      </c>
      <c r="CH34" s="57">
        <f>CH23*CC8</f>
        <v>0</v>
      </c>
      <c r="CI34" s="57">
        <f>CI23*CC8</f>
        <v>0</v>
      </c>
      <c r="CJ34" s="57">
        <f>CJ23*CC8</f>
        <v>0</v>
      </c>
      <c r="CK34" s="56"/>
      <c r="CL34" s="80">
        <f>SUM(CD34:CJ34)</f>
        <v>0</v>
      </c>
      <c r="CM34" s="58"/>
      <c r="CN34" s="26" t="e">
        <f t="shared" ref="CN34:CN35" si="30">CL34/CL23</f>
        <v>#DIV/0!</v>
      </c>
      <c r="CP34" s="82" t="s">
        <v>81</v>
      </c>
      <c r="CQ34" s="17">
        <f>C19</f>
        <v>44044</v>
      </c>
      <c r="CR34" s="5"/>
      <c r="CS34" s="312" t="s">
        <v>66</v>
      </c>
      <c r="CT34" s="312" t="s">
        <v>71</v>
      </c>
      <c r="CU34" s="312" t="s">
        <v>75</v>
      </c>
      <c r="CV34" s="312" t="s">
        <v>76</v>
      </c>
      <c r="CW34" s="5"/>
      <c r="CX34" s="123" t="s">
        <v>83</v>
      </c>
      <c r="CY34" s="5"/>
      <c r="CZ34" s="134" t="s">
        <v>79</v>
      </c>
      <c r="DA34" s="46"/>
    </row>
    <row r="35" spans="2:105" x14ac:dyDescent="0.35">
      <c r="B35" s="55" t="s">
        <v>190</v>
      </c>
      <c r="C35" s="56"/>
      <c r="D35" s="76">
        <f>D24*C9</f>
        <v>0</v>
      </c>
      <c r="E35" s="76">
        <f>E24*C9</f>
        <v>0</v>
      </c>
      <c r="F35" s="76">
        <f>F24*C9</f>
        <v>0</v>
      </c>
      <c r="G35" s="76">
        <f>G24*C9</f>
        <v>0</v>
      </c>
      <c r="H35" s="76">
        <f>H24*C9</f>
        <v>0</v>
      </c>
      <c r="I35" s="76">
        <f>I24*C9</f>
        <v>0</v>
      </c>
      <c r="J35" s="76">
        <f>J24*C9</f>
        <v>0</v>
      </c>
      <c r="K35" s="56"/>
      <c r="L35" s="77">
        <f t="shared" ref="L35" si="31">SUM(D35:J35)</f>
        <v>0</v>
      </c>
      <c r="M35" s="58"/>
      <c r="N35" s="26" t="e">
        <f t="shared" si="27"/>
        <v>#DIV/0!</v>
      </c>
      <c r="AB35" s="55" t="s">
        <v>190</v>
      </c>
      <c r="AC35" s="56"/>
      <c r="AD35" s="76">
        <f>AD24*AC9</f>
        <v>0</v>
      </c>
      <c r="AE35" s="76">
        <f>AE24*AC9</f>
        <v>0</v>
      </c>
      <c r="AF35" s="76">
        <f>AF24*AC9</f>
        <v>0</v>
      </c>
      <c r="AG35" s="76">
        <f>AG24*AC9</f>
        <v>0</v>
      </c>
      <c r="AH35" s="76">
        <f>AH24*AC9</f>
        <v>0</v>
      </c>
      <c r="AI35" s="76">
        <f>AI24*AC9</f>
        <v>0</v>
      </c>
      <c r="AJ35" s="76">
        <f>AJ24*AC9</f>
        <v>0</v>
      </c>
      <c r="AK35" s="56"/>
      <c r="AL35" s="77">
        <f t="shared" ref="AL35" si="32">SUM(AD35:AJ35)</f>
        <v>0</v>
      </c>
      <c r="AM35" s="58"/>
      <c r="AN35" s="26" t="e">
        <f t="shared" si="28"/>
        <v>#DIV/0!</v>
      </c>
      <c r="BB35" s="55" t="s">
        <v>190</v>
      </c>
      <c r="BC35" s="56"/>
      <c r="BD35" s="76">
        <f>BD24*BC9</f>
        <v>0</v>
      </c>
      <c r="BE35" s="76">
        <f>BE24*BC9</f>
        <v>0</v>
      </c>
      <c r="BF35" s="76">
        <f>BF24*BC9</f>
        <v>0</v>
      </c>
      <c r="BG35" s="76">
        <f>BG24*BC9</f>
        <v>0</v>
      </c>
      <c r="BH35" s="76">
        <f>BH24*BC9</f>
        <v>0</v>
      </c>
      <c r="BI35" s="76">
        <f>BI24*BC9</f>
        <v>0</v>
      </c>
      <c r="BJ35" s="76">
        <f>BJ24*BC9</f>
        <v>0</v>
      </c>
      <c r="BK35" s="56"/>
      <c r="BL35" s="77">
        <f t="shared" ref="BL35" si="33">SUM(BD35:BJ35)</f>
        <v>0</v>
      </c>
      <c r="BM35" s="58"/>
      <c r="BN35" s="26" t="e">
        <f t="shared" si="29"/>
        <v>#DIV/0!</v>
      </c>
      <c r="CB35" s="55" t="s">
        <v>190</v>
      </c>
      <c r="CC35" s="56"/>
      <c r="CD35" s="76">
        <f>CD24*CC9</f>
        <v>0</v>
      </c>
      <c r="CE35" s="76">
        <f>CE24*CC9</f>
        <v>0</v>
      </c>
      <c r="CF35" s="76">
        <f>CF24*CC9</f>
        <v>0</v>
      </c>
      <c r="CG35" s="76">
        <f>CG24*CC9</f>
        <v>0</v>
      </c>
      <c r="CH35" s="76">
        <f>CH24*CC9</f>
        <v>0</v>
      </c>
      <c r="CI35" s="76">
        <f>CI24*CC9</f>
        <v>0</v>
      </c>
      <c r="CJ35" s="76">
        <f>CJ24*CC9</f>
        <v>0</v>
      </c>
      <c r="CK35" s="56"/>
      <c r="CL35" s="77">
        <f t="shared" ref="CL35" si="34">SUM(CD35:CJ35)</f>
        <v>0</v>
      </c>
      <c r="CM35" s="58"/>
      <c r="CN35" s="26" t="e">
        <f t="shared" si="30"/>
        <v>#DIV/0!</v>
      </c>
      <c r="CP35" s="47"/>
      <c r="CQ35" s="5"/>
      <c r="CR35" s="5"/>
      <c r="CS35" s="122"/>
      <c r="CT35" s="122"/>
      <c r="CU35" s="122"/>
      <c r="CV35" s="122"/>
      <c r="CW35" s="5"/>
      <c r="CX35" s="166">
        <f>SUM(CS46:CV46)</f>
        <v>0</v>
      </c>
      <c r="CY35" s="5"/>
      <c r="CZ35" s="134" t="s">
        <v>80</v>
      </c>
      <c r="DA35" s="131">
        <f>IF(CQ34=CP2,CQ2,0)+IF(CQ34=CP3,CQ3,0)+IF(CQ34=CP4,CQ4,0)+IF(CQ34=CP5,CQ5,0)+IF(CQ34=CP6,CQ6,0)+IF(CQ34=CP7,CQ7,0)+IF(CQ34=CP8,CQ8,0)+IF(CQ34=CP9,CQ9,0)+IF(CQ34=CP10,CQ10,0)+IF(CQ34=CP11,CQ11,0)+IF(CQ34=CP12,CQ12,0)+IF(CQ34=CP13,CQ13,0)+IF(CQ34=CP14,CQ14,0)+IF(CQ34=CP15,CQ15,0)+IF(CQ34=CP16,CQ16,0)+IF(CQ34=CP17,CQ17,0)+IF(CQ34=CP18,CQ18,0)+IF(CQ34=CP19,CQ19,0)+IF(CQ34=CP20,CQ20,0)+IF(CQ34=CP21,CQ21,0)+IF(CQ34=CP22,CQ22,0)</f>
        <v>31</v>
      </c>
    </row>
    <row r="36" spans="2:105" x14ac:dyDescent="0.35">
      <c r="B36" s="70" t="s">
        <v>48</v>
      </c>
      <c r="C36" s="56"/>
      <c r="D36" s="75">
        <f t="shared" ref="D36:J36" si="35">SUM(D32:D35)</f>
        <v>0</v>
      </c>
      <c r="E36" s="75">
        <f t="shared" si="35"/>
        <v>0</v>
      </c>
      <c r="F36" s="75">
        <f t="shared" si="35"/>
        <v>0</v>
      </c>
      <c r="G36" s="75">
        <f t="shared" si="35"/>
        <v>0</v>
      </c>
      <c r="H36" s="75">
        <f t="shared" si="35"/>
        <v>0</v>
      </c>
      <c r="I36" s="75">
        <f t="shared" si="35"/>
        <v>0</v>
      </c>
      <c r="J36" s="75">
        <f t="shared" si="35"/>
        <v>0</v>
      </c>
      <c r="K36" s="56"/>
      <c r="L36" s="75">
        <f>SUM(L32:L35)</f>
        <v>0</v>
      </c>
      <c r="M36" s="58"/>
      <c r="AB36" s="70" t="s">
        <v>48</v>
      </c>
      <c r="AC36" s="56"/>
      <c r="AD36" s="75">
        <f t="shared" ref="AD36:AJ36" si="36">SUM(AD32:AD35)</f>
        <v>0</v>
      </c>
      <c r="AE36" s="75">
        <f t="shared" si="36"/>
        <v>0</v>
      </c>
      <c r="AF36" s="75">
        <f t="shared" si="36"/>
        <v>0</v>
      </c>
      <c r="AG36" s="75">
        <f t="shared" si="36"/>
        <v>0</v>
      </c>
      <c r="AH36" s="75">
        <f t="shared" si="36"/>
        <v>0</v>
      </c>
      <c r="AI36" s="75">
        <f t="shared" si="36"/>
        <v>0</v>
      </c>
      <c r="AJ36" s="75">
        <f t="shared" si="36"/>
        <v>0</v>
      </c>
      <c r="AK36" s="56"/>
      <c r="AL36" s="75">
        <f>SUM(AL32:AL35)</f>
        <v>0</v>
      </c>
      <c r="AM36" s="58"/>
      <c r="BB36" s="70" t="s">
        <v>48</v>
      </c>
      <c r="BC36" s="56"/>
      <c r="BD36" s="75">
        <f t="shared" ref="BD36:BJ36" si="37">SUM(BD32:BD35)</f>
        <v>0</v>
      </c>
      <c r="BE36" s="75">
        <f t="shared" si="37"/>
        <v>0</v>
      </c>
      <c r="BF36" s="75">
        <f t="shared" si="37"/>
        <v>0</v>
      </c>
      <c r="BG36" s="75">
        <f t="shared" si="37"/>
        <v>0</v>
      </c>
      <c r="BH36" s="75">
        <f t="shared" si="37"/>
        <v>0</v>
      </c>
      <c r="BI36" s="75">
        <f t="shared" si="37"/>
        <v>0</v>
      </c>
      <c r="BJ36" s="75">
        <f t="shared" si="37"/>
        <v>0</v>
      </c>
      <c r="BK36" s="56"/>
      <c r="BL36" s="75">
        <f>SUM(BL32:BL35)</f>
        <v>0</v>
      </c>
      <c r="BM36" s="58"/>
      <c r="CB36" s="70" t="s">
        <v>48</v>
      </c>
      <c r="CC36" s="56"/>
      <c r="CD36" s="75">
        <f t="shared" ref="CD36:CJ36" si="38">SUM(CD32:CD35)</f>
        <v>0</v>
      </c>
      <c r="CE36" s="75">
        <f t="shared" si="38"/>
        <v>0</v>
      </c>
      <c r="CF36" s="75">
        <f t="shared" si="38"/>
        <v>0</v>
      </c>
      <c r="CG36" s="75">
        <f t="shared" si="38"/>
        <v>0</v>
      </c>
      <c r="CH36" s="75">
        <f t="shared" si="38"/>
        <v>0</v>
      </c>
      <c r="CI36" s="75">
        <f t="shared" si="38"/>
        <v>0</v>
      </c>
      <c r="CJ36" s="75">
        <f t="shared" si="38"/>
        <v>0</v>
      </c>
      <c r="CK36" s="56"/>
      <c r="CL36" s="75">
        <f>SUM(CL32:CL35)</f>
        <v>0</v>
      </c>
      <c r="CM36" s="58"/>
      <c r="CP36" s="82" t="s">
        <v>48</v>
      </c>
      <c r="CQ36" s="16"/>
      <c r="CR36" s="16"/>
      <c r="CS36" s="164">
        <f>IFERROR(L36,0)</f>
        <v>0</v>
      </c>
      <c r="CT36" s="164">
        <f>IFERROR(AL36,0)</f>
        <v>0</v>
      </c>
      <c r="CU36" s="164">
        <f>IFERROR(BL36,0)</f>
        <v>0</v>
      </c>
      <c r="CV36" s="164">
        <f>IFERROR(CL36,0)</f>
        <v>0</v>
      </c>
      <c r="CW36" s="16"/>
      <c r="CX36" s="165">
        <f t="shared" ref="CX36:CX43" si="39">SUM(CS36:CW36)</f>
        <v>0</v>
      </c>
      <c r="CY36" s="5"/>
      <c r="CZ36" s="127">
        <f>IF(CX35&gt;0,(CX36/CX$35)*DA$35,0)</f>
        <v>0</v>
      </c>
      <c r="DA36" s="46"/>
    </row>
    <row r="37" spans="2:105" x14ac:dyDescent="0.35">
      <c r="B37" s="59" t="s">
        <v>42</v>
      </c>
      <c r="C37" s="56"/>
      <c r="D37" s="57">
        <f>(D32+D34)*C11</f>
        <v>0</v>
      </c>
      <c r="E37" s="57">
        <f>(E32+E34)*C11</f>
        <v>0</v>
      </c>
      <c r="F37" s="57">
        <f>(F32+F34)*C11</f>
        <v>0</v>
      </c>
      <c r="G37" s="57">
        <f>(G32+G34)*C11</f>
        <v>0</v>
      </c>
      <c r="H37" s="57">
        <f>(H32+H34)*C11</f>
        <v>0</v>
      </c>
      <c r="I37" s="57">
        <f>(I32+I34)*C11</f>
        <v>0</v>
      </c>
      <c r="J37" s="57">
        <f>(J32+J34)*C11</f>
        <v>0</v>
      </c>
      <c r="K37" s="56"/>
      <c r="L37" s="57">
        <f>SUM(D37:K37)</f>
        <v>0</v>
      </c>
      <c r="M37" s="60" t="e">
        <f>L37/(L32+L34)</f>
        <v>#DIV/0!</v>
      </c>
      <c r="N37" s="26" t="e">
        <f>L37/(L22+L23)</f>
        <v>#DIV/0!</v>
      </c>
      <c r="AB37" s="59" t="s">
        <v>42</v>
      </c>
      <c r="AC37" s="56"/>
      <c r="AD37" s="57">
        <f>(AD32+AD34)*AC11</f>
        <v>0</v>
      </c>
      <c r="AE37" s="57">
        <f>(AE32+AE34)*AC11</f>
        <v>0</v>
      </c>
      <c r="AF37" s="57">
        <f>(AF32+AF34)*AC11</f>
        <v>0</v>
      </c>
      <c r="AG37" s="57">
        <f>(AG32+AG34)*AC11</f>
        <v>0</v>
      </c>
      <c r="AH37" s="57">
        <f>(AH32+AH34)*AC11</f>
        <v>0</v>
      </c>
      <c r="AI37" s="57">
        <f>(AI32+AI34)*AC11</f>
        <v>0</v>
      </c>
      <c r="AJ37" s="57">
        <f>(AJ32+AJ34)*AC11</f>
        <v>0</v>
      </c>
      <c r="AK37" s="56"/>
      <c r="AL37" s="57">
        <f>SUM(AD37:AK37)</f>
        <v>0</v>
      </c>
      <c r="AM37" s="60" t="e">
        <f>AL37/(AL32+AL34)</f>
        <v>#DIV/0!</v>
      </c>
      <c r="AN37" s="26" t="e">
        <f>AL37/(AL22+AL23)</f>
        <v>#DIV/0!</v>
      </c>
      <c r="BB37" s="59" t="s">
        <v>42</v>
      </c>
      <c r="BC37" s="56"/>
      <c r="BD37" s="57">
        <f>(BD32+BD34)*BC11</f>
        <v>0</v>
      </c>
      <c r="BE37" s="57">
        <f>(BE32+BE34)*BC11</f>
        <v>0</v>
      </c>
      <c r="BF37" s="57">
        <f>(BF32+BF34)*BC11</f>
        <v>0</v>
      </c>
      <c r="BG37" s="57">
        <f>(BG32+BG34)*BC11</f>
        <v>0</v>
      </c>
      <c r="BH37" s="57">
        <f>(BH32+BH34)*BC11</f>
        <v>0</v>
      </c>
      <c r="BI37" s="57">
        <f>(BI32+BI34)*BC11</f>
        <v>0</v>
      </c>
      <c r="BJ37" s="57">
        <f>(BJ32+BJ34)*BC11</f>
        <v>0</v>
      </c>
      <c r="BK37" s="56"/>
      <c r="BL37" s="57">
        <f>SUM(BD37:BK37)</f>
        <v>0</v>
      </c>
      <c r="BM37" s="60" t="e">
        <f>BL37/(BL32+BL34)</f>
        <v>#DIV/0!</v>
      </c>
      <c r="BN37" s="26" t="e">
        <f>BL37/(BL22+BL23)</f>
        <v>#DIV/0!</v>
      </c>
      <c r="CB37" s="59" t="s">
        <v>42</v>
      </c>
      <c r="CC37" s="56"/>
      <c r="CD37" s="57">
        <f>(CD32+CD34)*CC11</f>
        <v>0</v>
      </c>
      <c r="CE37" s="57">
        <f>(CE32+CE34)*CC11</f>
        <v>0</v>
      </c>
      <c r="CF37" s="57">
        <f>(CF32+CF34)*CC11</f>
        <v>0</v>
      </c>
      <c r="CG37" s="57">
        <f>(CG32+CG34)*CC11</f>
        <v>0</v>
      </c>
      <c r="CH37" s="57">
        <f>(CH32+CH34)*CC11</f>
        <v>0</v>
      </c>
      <c r="CI37" s="57">
        <f>(CI32+CI34)*CC11</f>
        <v>0</v>
      </c>
      <c r="CJ37" s="57">
        <f>(CJ32+CJ34)*CC11</f>
        <v>0</v>
      </c>
      <c r="CK37" s="56"/>
      <c r="CL37" s="57">
        <f>SUM(CD37:CK37)</f>
        <v>0</v>
      </c>
      <c r="CM37" s="60" t="e">
        <f>CL37/(CL32+CL34)</f>
        <v>#DIV/0!</v>
      </c>
      <c r="CN37" s="26" t="e">
        <f>CL37/(CL22+CL23)</f>
        <v>#DIV/0!</v>
      </c>
      <c r="CP37" s="47" t="s">
        <v>44</v>
      </c>
      <c r="CQ37" s="5"/>
      <c r="CR37" s="5"/>
      <c r="CS37" s="125">
        <f>IFERROR(L37,0)</f>
        <v>0</v>
      </c>
      <c r="CT37" s="125">
        <f>IFERROR(AL37,0)</f>
        <v>0</v>
      </c>
      <c r="CU37" s="125">
        <f>IFERROR(BL37,0)</f>
        <v>0</v>
      </c>
      <c r="CV37" s="125">
        <f>IFERROR(CL37,0)</f>
        <v>0</v>
      </c>
      <c r="CW37" s="5"/>
      <c r="CX37" s="126">
        <f t="shared" si="39"/>
        <v>0</v>
      </c>
      <c r="CY37" s="5"/>
      <c r="CZ37" s="127">
        <f>IF(CX35&gt;0,(CX37/CX$35)*DA$35,0)</f>
        <v>0</v>
      </c>
      <c r="DA37" s="46"/>
    </row>
    <row r="38" spans="2:105" x14ac:dyDescent="0.35">
      <c r="B38" s="59" t="s">
        <v>51</v>
      </c>
      <c r="C38" s="56"/>
      <c r="D38" s="76">
        <f>(D33+D35)*C12</f>
        <v>0</v>
      </c>
      <c r="E38" s="76">
        <f>(E33+E35)*C12</f>
        <v>0</v>
      </c>
      <c r="F38" s="76">
        <f>(F33+F35)*C12</f>
        <v>0</v>
      </c>
      <c r="G38" s="76">
        <f>(G33+G35)*C12</f>
        <v>0</v>
      </c>
      <c r="H38" s="76">
        <f>(H33+H35)*C12</f>
        <v>0</v>
      </c>
      <c r="I38" s="76">
        <f>(I33+I35)*C12</f>
        <v>0</v>
      </c>
      <c r="J38" s="76">
        <f>(J33+J35)*C12</f>
        <v>0</v>
      </c>
      <c r="K38" s="56"/>
      <c r="L38" s="76">
        <f>SUM(D38:K38)</f>
        <v>0</v>
      </c>
      <c r="M38" s="60" t="e">
        <f>L38/(L33+L35)</f>
        <v>#DIV/0!</v>
      </c>
      <c r="N38" s="26" t="e">
        <f>L38/(L22+L24)</f>
        <v>#DIV/0!</v>
      </c>
      <c r="AB38" s="59" t="s">
        <v>51</v>
      </c>
      <c r="AC38" s="56"/>
      <c r="AD38" s="76">
        <f>(AD33+AD35)*AC12</f>
        <v>0</v>
      </c>
      <c r="AE38" s="76">
        <f>(AE33+AE35)*AC12</f>
        <v>0</v>
      </c>
      <c r="AF38" s="76">
        <f>(AF33+AF35)*AC12</f>
        <v>0</v>
      </c>
      <c r="AG38" s="76">
        <f>(AG33+AG35)*AC12</f>
        <v>0</v>
      </c>
      <c r="AH38" s="76">
        <f>(AH33+AH35)*AC12</f>
        <v>0</v>
      </c>
      <c r="AI38" s="76">
        <f>(AI33+AI35)*AC12</f>
        <v>0</v>
      </c>
      <c r="AJ38" s="76">
        <f>(AJ33+AJ35)*AC12</f>
        <v>0</v>
      </c>
      <c r="AK38" s="56"/>
      <c r="AL38" s="76">
        <f>SUM(AD38:AK38)</f>
        <v>0</v>
      </c>
      <c r="AM38" s="60" t="e">
        <f>AL38/(AL33+AL35)</f>
        <v>#DIV/0!</v>
      </c>
      <c r="AN38" s="26" t="e">
        <f>AL38/(AL22+AL24)</f>
        <v>#DIV/0!</v>
      </c>
      <c r="BB38" s="59" t="s">
        <v>51</v>
      </c>
      <c r="BC38" s="56"/>
      <c r="BD38" s="76">
        <f>(BD33+BD35)*BC12</f>
        <v>0</v>
      </c>
      <c r="BE38" s="76">
        <f>(BE33+BE35)*BC12</f>
        <v>0</v>
      </c>
      <c r="BF38" s="76">
        <f>(BF33+BF35)*BC12</f>
        <v>0</v>
      </c>
      <c r="BG38" s="76">
        <f>(BG33+BG35)*BC12</f>
        <v>0</v>
      </c>
      <c r="BH38" s="76">
        <f>(BH33+BH35)*BC12</f>
        <v>0</v>
      </c>
      <c r="BI38" s="76">
        <f>(BI33+BI35)*BC12</f>
        <v>0</v>
      </c>
      <c r="BJ38" s="76">
        <f>(BJ33+BJ35)*BC12</f>
        <v>0</v>
      </c>
      <c r="BK38" s="56"/>
      <c r="BL38" s="76">
        <f>SUM(BD38:BK38)</f>
        <v>0</v>
      </c>
      <c r="BM38" s="60" t="e">
        <f>BL38/(BL33+BL35)</f>
        <v>#DIV/0!</v>
      </c>
      <c r="BN38" s="26" t="e">
        <f>BL38/(BL22+BL24)</f>
        <v>#DIV/0!</v>
      </c>
      <c r="CB38" s="59" t="s">
        <v>51</v>
      </c>
      <c r="CC38" s="56"/>
      <c r="CD38" s="76">
        <f>(CD33+CD35)*CC12</f>
        <v>0</v>
      </c>
      <c r="CE38" s="76">
        <f>(CE33+CE35)*CC12</f>
        <v>0</v>
      </c>
      <c r="CF38" s="76">
        <f>(CF33+CF35)*CC12</f>
        <v>0</v>
      </c>
      <c r="CG38" s="76">
        <f>(CG33+CG35)*CC12</f>
        <v>0</v>
      </c>
      <c r="CH38" s="76">
        <f>(CH33+CH35)*CC12</f>
        <v>0</v>
      </c>
      <c r="CI38" s="76">
        <f>(CI33+CI35)*CC12</f>
        <v>0</v>
      </c>
      <c r="CJ38" s="76">
        <f>(CJ33+CJ35)*CC12</f>
        <v>0</v>
      </c>
      <c r="CK38" s="56"/>
      <c r="CL38" s="76">
        <f>SUM(CD38:CK38)</f>
        <v>0</v>
      </c>
      <c r="CM38" s="60" t="e">
        <f>CL38/(CL33+CL35)</f>
        <v>#DIV/0!</v>
      </c>
      <c r="CN38" s="26" t="e">
        <f>CL38/(CL22+CL24)</f>
        <v>#DIV/0!</v>
      </c>
      <c r="CP38" s="168" t="s">
        <v>51</v>
      </c>
      <c r="CQ38" s="16"/>
      <c r="CR38" s="16"/>
      <c r="CS38" s="169">
        <f>IFERROR(L38,0)</f>
        <v>0</v>
      </c>
      <c r="CT38" s="169">
        <f>IFERROR(AL38,0)</f>
        <v>0</v>
      </c>
      <c r="CU38" s="169">
        <f>IFERROR(BL38,0)</f>
        <v>0</v>
      </c>
      <c r="CV38" s="169">
        <f>IFERROR(CL38,0)</f>
        <v>0</v>
      </c>
      <c r="CW38" s="16"/>
      <c r="CX38" s="165">
        <f t="shared" si="39"/>
        <v>0</v>
      </c>
      <c r="CY38" s="5"/>
      <c r="CZ38" s="127">
        <f>IF(CX35&gt;0,(CX38/CX$35)*DA$35,0)</f>
        <v>0</v>
      </c>
      <c r="DA38" s="46"/>
    </row>
    <row r="39" spans="2:105" x14ac:dyDescent="0.35">
      <c r="B39" s="70" t="s">
        <v>56</v>
      </c>
      <c r="C39" s="56"/>
      <c r="D39" s="75">
        <f>D36-SUM(D37:D38)</f>
        <v>0</v>
      </c>
      <c r="E39" s="75">
        <f t="shared" ref="E39:L39" si="40">E36-SUM(E37:E38)</f>
        <v>0</v>
      </c>
      <c r="F39" s="75">
        <f t="shared" si="40"/>
        <v>0</v>
      </c>
      <c r="G39" s="75">
        <f t="shared" si="40"/>
        <v>0</v>
      </c>
      <c r="H39" s="75">
        <f t="shared" si="40"/>
        <v>0</v>
      </c>
      <c r="I39" s="75">
        <f t="shared" si="40"/>
        <v>0</v>
      </c>
      <c r="J39" s="75">
        <f t="shared" si="40"/>
        <v>0</v>
      </c>
      <c r="K39" s="56"/>
      <c r="L39" s="75">
        <f t="shared" si="40"/>
        <v>0</v>
      </c>
      <c r="M39" s="83" t="e">
        <f>L39/L36</f>
        <v>#DIV/0!</v>
      </c>
      <c r="N39" s="26"/>
      <c r="AB39" s="70" t="s">
        <v>56</v>
      </c>
      <c r="AC39" s="56"/>
      <c r="AD39" s="75">
        <f>AD36-SUM(AD37:AD38)</f>
        <v>0</v>
      </c>
      <c r="AE39" s="75">
        <f t="shared" ref="AE39:AJ39" si="41">AE36-SUM(AE37:AE38)</f>
        <v>0</v>
      </c>
      <c r="AF39" s="75">
        <f t="shared" si="41"/>
        <v>0</v>
      </c>
      <c r="AG39" s="75">
        <f t="shared" si="41"/>
        <v>0</v>
      </c>
      <c r="AH39" s="75">
        <f t="shared" si="41"/>
        <v>0</v>
      </c>
      <c r="AI39" s="75">
        <f t="shared" si="41"/>
        <v>0</v>
      </c>
      <c r="AJ39" s="75">
        <f t="shared" si="41"/>
        <v>0</v>
      </c>
      <c r="AK39" s="56"/>
      <c r="AL39" s="75">
        <f t="shared" ref="AL39" si="42">AL36-SUM(AL37:AL38)</f>
        <v>0</v>
      </c>
      <c r="AM39" s="83" t="e">
        <f>AL39/AL36</f>
        <v>#DIV/0!</v>
      </c>
      <c r="AN39" s="26"/>
      <c r="BB39" s="70" t="s">
        <v>56</v>
      </c>
      <c r="BC39" s="56"/>
      <c r="BD39" s="75">
        <f>BD36-SUM(BD37:BD38)</f>
        <v>0</v>
      </c>
      <c r="BE39" s="75">
        <f t="shared" ref="BE39:BJ39" si="43">BE36-SUM(BE37:BE38)</f>
        <v>0</v>
      </c>
      <c r="BF39" s="75">
        <f t="shared" si="43"/>
        <v>0</v>
      </c>
      <c r="BG39" s="75">
        <f t="shared" si="43"/>
        <v>0</v>
      </c>
      <c r="BH39" s="75">
        <f t="shared" si="43"/>
        <v>0</v>
      </c>
      <c r="BI39" s="75">
        <f t="shared" si="43"/>
        <v>0</v>
      </c>
      <c r="BJ39" s="75">
        <f t="shared" si="43"/>
        <v>0</v>
      </c>
      <c r="BK39" s="56"/>
      <c r="BL39" s="75">
        <f t="shared" ref="BL39" si="44">BL36-SUM(BL37:BL38)</f>
        <v>0</v>
      </c>
      <c r="BM39" s="83" t="e">
        <f>BL39/BL36</f>
        <v>#DIV/0!</v>
      </c>
      <c r="BN39" s="26"/>
      <c r="CB39" s="70" t="s">
        <v>56</v>
      </c>
      <c r="CC39" s="56"/>
      <c r="CD39" s="75">
        <f>CD36-SUM(CD37:CD38)</f>
        <v>0</v>
      </c>
      <c r="CE39" s="75">
        <f t="shared" ref="CE39:CJ39" si="45">CE36-SUM(CE37:CE38)</f>
        <v>0</v>
      </c>
      <c r="CF39" s="75">
        <f t="shared" si="45"/>
        <v>0</v>
      </c>
      <c r="CG39" s="75">
        <f t="shared" si="45"/>
        <v>0</v>
      </c>
      <c r="CH39" s="75">
        <f t="shared" si="45"/>
        <v>0</v>
      </c>
      <c r="CI39" s="75">
        <f t="shared" si="45"/>
        <v>0</v>
      </c>
      <c r="CJ39" s="75">
        <f t="shared" si="45"/>
        <v>0</v>
      </c>
      <c r="CK39" s="56"/>
      <c r="CL39" s="75">
        <f t="shared" ref="CL39" si="46">CL36-SUM(CL37:CL38)</f>
        <v>0</v>
      </c>
      <c r="CM39" s="83" t="e">
        <f>CL39/CL36</f>
        <v>#DIV/0!</v>
      </c>
      <c r="CN39" s="26"/>
      <c r="CP39" s="82" t="str">
        <f>CB39</f>
        <v>Gross profit/(loss)</v>
      </c>
      <c r="CQ39" s="5"/>
      <c r="CR39" s="5"/>
      <c r="CS39" s="164">
        <f>CS36-CS37-CS38</f>
        <v>0</v>
      </c>
      <c r="CT39" s="164">
        <f t="shared" ref="CT39:CZ39" si="47">CT36-CT37-CT38</f>
        <v>0</v>
      </c>
      <c r="CU39" s="164">
        <f t="shared" si="47"/>
        <v>0</v>
      </c>
      <c r="CV39" s="164">
        <f t="shared" si="47"/>
        <v>0</v>
      </c>
      <c r="CW39" s="5"/>
      <c r="CX39" s="164">
        <f t="shared" si="47"/>
        <v>0</v>
      </c>
      <c r="CY39" s="5"/>
      <c r="CZ39" s="171">
        <f t="shared" si="47"/>
        <v>0</v>
      </c>
      <c r="DA39" s="46"/>
    </row>
    <row r="40" spans="2:105" x14ac:dyDescent="0.35">
      <c r="B40" s="55" t="s">
        <v>34</v>
      </c>
      <c r="C40" s="56"/>
      <c r="D40" s="57">
        <f>IF(D27&gt;0,D27,D36*C13)</f>
        <v>0</v>
      </c>
      <c r="E40" s="57">
        <f>IF(E27&gt;0,E27,E36*C13)</f>
        <v>0</v>
      </c>
      <c r="F40" s="57">
        <f>IF(F27&gt;0,F27,F36*C13)</f>
        <v>0</v>
      </c>
      <c r="G40" s="57">
        <f>IF(G27&gt;0,G27,G36*C13)</f>
        <v>0</v>
      </c>
      <c r="H40" s="57">
        <f>IF(H27&gt;0,H27,H36*C13)</f>
        <v>0</v>
      </c>
      <c r="I40" s="57">
        <f>IF(I27&gt;0,I27,I36*C13)</f>
        <v>0</v>
      </c>
      <c r="J40" s="57">
        <f>IF(J27&gt;0,J27,J36*C13)</f>
        <v>0</v>
      </c>
      <c r="K40" s="56"/>
      <c r="L40" s="57">
        <f t="shared" ref="L40:L41" si="48">SUM(D40:J40)</f>
        <v>0</v>
      </c>
      <c r="M40" s="60" t="e">
        <f>L40/L$36</f>
        <v>#DIV/0!</v>
      </c>
      <c r="N40" s="26"/>
      <c r="AB40" s="55" t="s">
        <v>34</v>
      </c>
      <c r="AC40" s="56"/>
      <c r="AD40" s="57">
        <f>IF(AD27&gt;0,AD27,AD36*AC13)</f>
        <v>0</v>
      </c>
      <c r="AE40" s="57">
        <f>IF(AE27&gt;0,AE27,AE36*AC13)</f>
        <v>0</v>
      </c>
      <c r="AF40" s="57">
        <f>IF(AF27&gt;0,AF27,AF36*AC13)</f>
        <v>0</v>
      </c>
      <c r="AG40" s="57">
        <f>IF(AG27&gt;0,AG27,AG36*AC13)</f>
        <v>0</v>
      </c>
      <c r="AH40" s="57">
        <f>IF(AH27&gt;0,AH27,AH36*AC13)</f>
        <v>0</v>
      </c>
      <c r="AI40" s="57">
        <f>IF(AI27&gt;0,AI27,AI36*AC13)</f>
        <v>0</v>
      </c>
      <c r="AJ40" s="57">
        <f>IF(AJ27&gt;0,AJ27,AJ36*AC13)</f>
        <v>0</v>
      </c>
      <c r="AK40" s="56"/>
      <c r="AL40" s="57">
        <f t="shared" ref="AL40:AL41" si="49">SUM(AD40:AJ40)</f>
        <v>0</v>
      </c>
      <c r="AM40" s="60" t="e">
        <f>AL40/AL$36</f>
        <v>#DIV/0!</v>
      </c>
      <c r="AN40" s="26"/>
      <c r="BB40" s="55" t="s">
        <v>34</v>
      </c>
      <c r="BC40" s="56"/>
      <c r="BD40" s="57">
        <f>IF(BD27&gt;0,BD27,BD36*BC13)</f>
        <v>0</v>
      </c>
      <c r="BE40" s="57">
        <f>IF(BE27&gt;0,BE27,BE36*BC13)</f>
        <v>0</v>
      </c>
      <c r="BF40" s="57">
        <f>IF(BF27&gt;0,BF27,BF36*BC13)</f>
        <v>0</v>
      </c>
      <c r="BG40" s="57">
        <f>IF(BG27&gt;0,BG27,BG36*BC13)</f>
        <v>0</v>
      </c>
      <c r="BH40" s="57">
        <f>IF(BH27&gt;0,BH27,BH36*BC13)</f>
        <v>0</v>
      </c>
      <c r="BI40" s="57">
        <f>IF(BI27&gt;0,BI27,BI36*BC13)</f>
        <v>0</v>
      </c>
      <c r="BJ40" s="57">
        <f>IF(BJ27&gt;0,BJ27,BJ36*BC13)</f>
        <v>0</v>
      </c>
      <c r="BK40" s="56"/>
      <c r="BL40" s="57">
        <f t="shared" ref="BL40:BL41" si="50">SUM(BD40:BJ40)</f>
        <v>0</v>
      </c>
      <c r="BM40" s="60" t="e">
        <f>BL40/BL$36</f>
        <v>#DIV/0!</v>
      </c>
      <c r="BN40" s="26"/>
      <c r="CB40" s="55" t="s">
        <v>34</v>
      </c>
      <c r="CC40" s="56"/>
      <c r="CD40" s="57">
        <f>IF(CD27&gt;0,CD27,CD36*CC13)</f>
        <v>0</v>
      </c>
      <c r="CE40" s="57">
        <f>IF(CE27&gt;0,CE27,CE36*CC13)</f>
        <v>0</v>
      </c>
      <c r="CF40" s="57">
        <f>IF(CF27&gt;0,CF27,CF36*CC13)</f>
        <v>0</v>
      </c>
      <c r="CG40" s="57">
        <f>IF(CG27&gt;0,CG27,CG36*CC13)</f>
        <v>0</v>
      </c>
      <c r="CH40" s="57">
        <f>IF(CH27&gt;0,CH27,CH36*CC13)</f>
        <v>0</v>
      </c>
      <c r="CI40" s="57">
        <f>IF(CI27&gt;0,CI27,CI36*CC13)</f>
        <v>0</v>
      </c>
      <c r="CJ40" s="57">
        <f>IF(CJ27&gt;0,CJ27,CJ36*CC13)</f>
        <v>0</v>
      </c>
      <c r="CK40" s="56"/>
      <c r="CL40" s="57">
        <f t="shared" ref="CL40:CL41" si="51">SUM(CD40:CJ40)</f>
        <v>0</v>
      </c>
      <c r="CM40" s="60" t="e">
        <f>CL40/CL$36</f>
        <v>#DIV/0!</v>
      </c>
      <c r="CN40" s="26"/>
      <c r="CP40" s="47" t="s">
        <v>34</v>
      </c>
      <c r="CQ40" s="5"/>
      <c r="CS40" s="125">
        <f>IFERROR(L40,0)</f>
        <v>0</v>
      </c>
      <c r="CT40" s="125">
        <f>IFERROR(AL40,0)</f>
        <v>0</v>
      </c>
      <c r="CU40" s="125">
        <f>IFERROR(BL40,0)</f>
        <v>0</v>
      </c>
      <c r="CV40" s="125">
        <f>IFERROR(CL40,0)</f>
        <v>0</v>
      </c>
      <c r="CW40" s="5"/>
      <c r="CX40" s="126">
        <f t="shared" si="39"/>
        <v>0</v>
      </c>
      <c r="CY40" s="5"/>
      <c r="CZ40" s="127">
        <f>IF(CX35&gt;0,(CX40/CX$35)*DA$35,0)</f>
        <v>0</v>
      </c>
      <c r="DA40" s="46"/>
    </row>
    <row r="41" spans="2:105" x14ac:dyDescent="0.35">
      <c r="B41" s="55" t="s">
        <v>169</v>
      </c>
      <c r="C41" s="56"/>
      <c r="D41" s="57">
        <f>D36*C14</f>
        <v>0</v>
      </c>
      <c r="E41" s="57">
        <f>E36*C14</f>
        <v>0</v>
      </c>
      <c r="F41" s="57">
        <f>F36*C14</f>
        <v>0</v>
      </c>
      <c r="G41" s="57">
        <f>G36*C14</f>
        <v>0</v>
      </c>
      <c r="H41" s="57">
        <f>H36*C14</f>
        <v>0</v>
      </c>
      <c r="I41" s="57">
        <f>I36*C14</f>
        <v>0</v>
      </c>
      <c r="J41" s="57">
        <f>J36*C14</f>
        <v>0</v>
      </c>
      <c r="K41" s="56"/>
      <c r="L41" s="57">
        <f t="shared" si="48"/>
        <v>0</v>
      </c>
      <c r="M41" s="60" t="e">
        <f t="shared" ref="M41:M44" si="52">L41/L$36</f>
        <v>#DIV/0!</v>
      </c>
      <c r="N41" s="26"/>
      <c r="AB41" s="55" t="s">
        <v>169</v>
      </c>
      <c r="AC41" s="56"/>
      <c r="AD41" s="57">
        <f>AD36*AC14</f>
        <v>0</v>
      </c>
      <c r="AE41" s="57">
        <f>AE36*AC14</f>
        <v>0</v>
      </c>
      <c r="AF41" s="57">
        <f>AF36*AC14</f>
        <v>0</v>
      </c>
      <c r="AG41" s="57">
        <f>AG36*AC14</f>
        <v>0</v>
      </c>
      <c r="AH41" s="57">
        <f>AH36*AC14</f>
        <v>0</v>
      </c>
      <c r="AI41" s="57">
        <f>AI36*AC14</f>
        <v>0</v>
      </c>
      <c r="AJ41" s="57">
        <f>AJ36*AC14</f>
        <v>0</v>
      </c>
      <c r="AK41" s="56"/>
      <c r="AL41" s="57">
        <f t="shared" si="49"/>
        <v>0</v>
      </c>
      <c r="AM41" s="60" t="e">
        <f t="shared" ref="AM41:AM44" si="53">AL41/AL$36</f>
        <v>#DIV/0!</v>
      </c>
      <c r="AN41" s="26"/>
      <c r="BB41" s="55" t="s">
        <v>169</v>
      </c>
      <c r="BC41" s="56"/>
      <c r="BD41" s="57">
        <f>BD36*BC14</f>
        <v>0</v>
      </c>
      <c r="BE41" s="57">
        <f>BE36*BC14</f>
        <v>0</v>
      </c>
      <c r="BF41" s="57">
        <f>BF36*BC14</f>
        <v>0</v>
      </c>
      <c r="BG41" s="57">
        <f>BG36*BC14</f>
        <v>0</v>
      </c>
      <c r="BH41" s="57">
        <f>BH36*BC14</f>
        <v>0</v>
      </c>
      <c r="BI41" s="57">
        <f>BI36*BC14</f>
        <v>0</v>
      </c>
      <c r="BJ41" s="57">
        <f>BJ36*BC14</f>
        <v>0</v>
      </c>
      <c r="BK41" s="56"/>
      <c r="BL41" s="57">
        <f t="shared" si="50"/>
        <v>0</v>
      </c>
      <c r="BM41" s="60" t="e">
        <f t="shared" ref="BM41:BM44" si="54">BL41/BL$36</f>
        <v>#DIV/0!</v>
      </c>
      <c r="BN41" s="26"/>
      <c r="CB41" s="55" t="s">
        <v>169</v>
      </c>
      <c r="CC41" s="56"/>
      <c r="CD41" s="57">
        <f>CD36*CC14</f>
        <v>0</v>
      </c>
      <c r="CE41" s="57">
        <f>CE36*CC14</f>
        <v>0</v>
      </c>
      <c r="CF41" s="57">
        <f>CF36*CC14</f>
        <v>0</v>
      </c>
      <c r="CG41" s="57">
        <f>CG36*CC14</f>
        <v>0</v>
      </c>
      <c r="CH41" s="57">
        <f>CH36*CC14</f>
        <v>0</v>
      </c>
      <c r="CI41" s="57">
        <f>CI36*CC14</f>
        <v>0</v>
      </c>
      <c r="CJ41" s="57">
        <f>CJ36*CC14</f>
        <v>0</v>
      </c>
      <c r="CK41" s="56"/>
      <c r="CL41" s="57">
        <f t="shared" si="51"/>
        <v>0</v>
      </c>
      <c r="CM41" s="60" t="e">
        <f t="shared" ref="CM41:CM44" si="55">CL41/CL$36</f>
        <v>#DIV/0!</v>
      </c>
      <c r="CN41" s="26"/>
      <c r="CP41" s="170" t="s">
        <v>169</v>
      </c>
      <c r="CQ41" s="5"/>
      <c r="CR41" s="5"/>
      <c r="CS41" s="125">
        <f t="shared" ref="CS41:CS43" si="56">IFERROR(L41,0)</f>
        <v>0</v>
      </c>
      <c r="CT41" s="125">
        <f t="shared" ref="CT41:CT43" si="57">IFERROR(AL41,0)</f>
        <v>0</v>
      </c>
      <c r="CU41" s="125">
        <f t="shared" ref="CU41:CU43" si="58">IFERROR(BL41,0)</f>
        <v>0</v>
      </c>
      <c r="CV41" s="125">
        <f t="shared" ref="CV41:CV43" si="59">IFERROR(CL41,0)</f>
        <v>0</v>
      </c>
      <c r="CW41" s="5"/>
      <c r="CX41" s="126">
        <f t="shared" si="39"/>
        <v>0</v>
      </c>
      <c r="CY41" s="5"/>
      <c r="CZ41" s="127">
        <f>IF(CX35&gt;0,(CX41/CX$35)*DA$35,0)</f>
        <v>0</v>
      </c>
      <c r="DA41" s="46"/>
    </row>
    <row r="42" spans="2:105" x14ac:dyDescent="0.35">
      <c r="B42" s="55" t="s">
        <v>180</v>
      </c>
      <c r="C42" s="56"/>
      <c r="D42" s="57">
        <f>IF(D28&gt;0,D28,D36*C15)</f>
        <v>0</v>
      </c>
      <c r="E42" s="57">
        <f>IF(E28&gt;0,E28,E36*C15)</f>
        <v>0</v>
      </c>
      <c r="F42" s="57">
        <f>IF(F28&gt;0,F28,F36*C15)</f>
        <v>0</v>
      </c>
      <c r="G42" s="57">
        <f>IF(G28&gt;0,G28,G36*C15)</f>
        <v>0</v>
      </c>
      <c r="H42" s="57">
        <f>IF(H28&gt;0,H28,H36*C15)</f>
        <v>0</v>
      </c>
      <c r="I42" s="57">
        <f>IF(I28&gt;0,I28,I36*C15)</f>
        <v>0</v>
      </c>
      <c r="J42" s="57">
        <f>IF(J28&gt;0,J28,J36*C15)</f>
        <v>0</v>
      </c>
      <c r="K42" s="56"/>
      <c r="L42" s="57">
        <f>SUM(D42:J42)</f>
        <v>0</v>
      </c>
      <c r="M42" s="60" t="e">
        <f t="shared" si="52"/>
        <v>#DIV/0!</v>
      </c>
      <c r="N42" s="26"/>
      <c r="AB42" s="55" t="s">
        <v>180</v>
      </c>
      <c r="AC42" s="56"/>
      <c r="AD42" s="57">
        <f>IF(AD28&gt;0,AD28,AD36*AC15)</f>
        <v>0</v>
      </c>
      <c r="AE42" s="57">
        <f>IF(AE28&gt;0,AE28,AE36*AC15)</f>
        <v>0</v>
      </c>
      <c r="AF42" s="57">
        <f>IF(AF28&gt;0,AF28,AF36*AC15)</f>
        <v>0</v>
      </c>
      <c r="AG42" s="57">
        <f>IF(AG28&gt;0,AG28,AG36*AC15)</f>
        <v>0</v>
      </c>
      <c r="AH42" s="57">
        <f>IF(AH28&gt;0,AH28,AH36*AC15)</f>
        <v>0</v>
      </c>
      <c r="AI42" s="57">
        <f>IF(AI28&gt;0,AI28,AI36*AC15)</f>
        <v>0</v>
      </c>
      <c r="AJ42" s="57">
        <f>IF(AJ28&gt;0,AJ28,AJ36*AC15)</f>
        <v>0</v>
      </c>
      <c r="AK42" s="56"/>
      <c r="AL42" s="57">
        <f>SUM(AD42:AJ42)</f>
        <v>0</v>
      </c>
      <c r="AM42" s="60" t="e">
        <f t="shared" si="53"/>
        <v>#DIV/0!</v>
      </c>
      <c r="AN42" s="26"/>
      <c r="BB42" s="55" t="s">
        <v>180</v>
      </c>
      <c r="BC42" s="56"/>
      <c r="BD42" s="57">
        <f>IF(BD28&gt;0,BD28,BD36*BC15)</f>
        <v>0</v>
      </c>
      <c r="BE42" s="57">
        <f>IF(BE28&gt;0,BE28,BE36*BC15)</f>
        <v>0</v>
      </c>
      <c r="BF42" s="57">
        <f>IF(BF28&gt;0,BF28,BF36*BC15)</f>
        <v>0</v>
      </c>
      <c r="BG42" s="57">
        <f>IF(BG28&gt;0,BG28,BG36*BC15)</f>
        <v>0</v>
      </c>
      <c r="BH42" s="57">
        <f>IF(BH28&gt;0,BH28,BH36*BC15)</f>
        <v>0</v>
      </c>
      <c r="BI42" s="57">
        <f>IF(BI28&gt;0,BI28,BI36*BC15)</f>
        <v>0</v>
      </c>
      <c r="BJ42" s="57">
        <f>IF(BJ28&gt;0,BJ28,BJ36*BC15)</f>
        <v>0</v>
      </c>
      <c r="BK42" s="56"/>
      <c r="BL42" s="57">
        <f>SUM(BD42:BJ42)</f>
        <v>0</v>
      </c>
      <c r="BM42" s="60" t="e">
        <f t="shared" si="54"/>
        <v>#DIV/0!</v>
      </c>
      <c r="BN42" s="26"/>
      <c r="CB42" s="55" t="s">
        <v>180</v>
      </c>
      <c r="CC42" s="56"/>
      <c r="CD42" s="57">
        <f>IF(CD28&gt;0,CD28,CD36*CC15)</f>
        <v>0</v>
      </c>
      <c r="CE42" s="57">
        <f>IF(CE28&gt;0,CE28,CE36*CC15)</f>
        <v>0</v>
      </c>
      <c r="CF42" s="57">
        <f>IF(CF28&gt;0,CF28,CF36*CC15)</f>
        <v>0</v>
      </c>
      <c r="CG42" s="57">
        <f>IF(CG28&gt;0,CG28,CG36*CC15)</f>
        <v>0</v>
      </c>
      <c r="CH42" s="57">
        <f>IF(CH28&gt;0,CH28,CH36*CC15)</f>
        <v>0</v>
      </c>
      <c r="CI42" s="57">
        <f>IF(CI28&gt;0,CI28,CI36*CC15)</f>
        <v>0</v>
      </c>
      <c r="CJ42" s="57">
        <f>IF(CJ28&gt;0,CJ28,CJ36*CC15)</f>
        <v>0</v>
      </c>
      <c r="CK42" s="56"/>
      <c r="CL42" s="57">
        <f>SUM(CD42:CJ42)</f>
        <v>0</v>
      </c>
      <c r="CM42" s="60" t="e">
        <f t="shared" si="55"/>
        <v>#DIV/0!</v>
      </c>
      <c r="CN42" s="26"/>
      <c r="CP42" s="170" t="s">
        <v>180</v>
      </c>
      <c r="CQ42" s="5"/>
      <c r="CR42" s="5"/>
      <c r="CS42" s="125">
        <f t="shared" ref="CS42" si="60">IFERROR(L42,0)</f>
        <v>0</v>
      </c>
      <c r="CT42" s="125">
        <f t="shared" ref="CT42" si="61">IFERROR(AL42,0)</f>
        <v>0</v>
      </c>
      <c r="CU42" s="125">
        <f t="shared" ref="CU42" si="62">IFERROR(BL42,0)</f>
        <v>0</v>
      </c>
      <c r="CV42" s="125">
        <f t="shared" ref="CV42" si="63">IFERROR(CL42,0)</f>
        <v>0</v>
      </c>
      <c r="CW42" s="5"/>
      <c r="CX42" s="126">
        <f t="shared" si="39"/>
        <v>0</v>
      </c>
      <c r="CY42" s="5"/>
      <c r="CZ42" s="127">
        <f>IF(CX35&gt;0,(CX42/CX$35)*DA$35,0)</f>
        <v>0</v>
      </c>
      <c r="DA42" s="46"/>
    </row>
    <row r="43" spans="2:105" x14ac:dyDescent="0.35">
      <c r="B43" s="55" t="s">
        <v>0</v>
      </c>
      <c r="C43" s="56"/>
      <c r="D43" s="76">
        <f>IF(D29&gt;0,D29,D36*C16)</f>
        <v>0</v>
      </c>
      <c r="E43" s="76">
        <f>IF(E29&gt;0,E29,E36*C16)</f>
        <v>0</v>
      </c>
      <c r="F43" s="76">
        <f>IF(F29&gt;0,F29,F36*C16)</f>
        <v>0</v>
      </c>
      <c r="G43" s="76">
        <f>IF(G29&gt;0,G29,G36*C16)</f>
        <v>0</v>
      </c>
      <c r="H43" s="76">
        <f>IF(H29&gt;0,H29,H36*C16)</f>
        <v>0</v>
      </c>
      <c r="I43" s="76">
        <f>IF(I29&gt;0,I29,I36*C16)</f>
        <v>0</v>
      </c>
      <c r="J43" s="76">
        <f>IF(J29&gt;0,J29,J36*C16)</f>
        <v>0</v>
      </c>
      <c r="K43" s="56"/>
      <c r="L43" s="76">
        <f>SUM(D43:J43)</f>
        <v>0</v>
      </c>
      <c r="M43" s="60" t="e">
        <f t="shared" si="52"/>
        <v>#DIV/0!</v>
      </c>
      <c r="AB43" s="55" t="s">
        <v>0</v>
      </c>
      <c r="AC43" s="56"/>
      <c r="AD43" s="76">
        <f>IF(AD29&gt;0,AD29,AD36*AC16)</f>
        <v>0</v>
      </c>
      <c r="AE43" s="76">
        <f>IF(AE29&gt;0,AE29,AE36*AC16)</f>
        <v>0</v>
      </c>
      <c r="AF43" s="76">
        <f>IF(AF29&gt;0,AF29,AF36*AC16)</f>
        <v>0</v>
      </c>
      <c r="AG43" s="76">
        <f>IF(AG29&gt;0,AG29,AG36*AC16)</f>
        <v>0</v>
      </c>
      <c r="AH43" s="76">
        <f>IF(AH29&gt;0,AH29,AH36*AC16)</f>
        <v>0</v>
      </c>
      <c r="AI43" s="76">
        <f>IF(AI29&gt;0,AI29,AI36*AC16)</f>
        <v>0</v>
      </c>
      <c r="AJ43" s="76">
        <f>IF(AJ29&gt;0,AJ29,AJ36*AC16)</f>
        <v>0</v>
      </c>
      <c r="AK43" s="56"/>
      <c r="AL43" s="76">
        <f>SUM(AD43:AJ43)</f>
        <v>0</v>
      </c>
      <c r="AM43" s="60" t="e">
        <f t="shared" si="53"/>
        <v>#DIV/0!</v>
      </c>
      <c r="BB43" s="55" t="s">
        <v>0</v>
      </c>
      <c r="BC43" s="56"/>
      <c r="BD43" s="76">
        <f>IF(BD29&gt;0,BD29,BD36*BC16)</f>
        <v>0</v>
      </c>
      <c r="BE43" s="76">
        <f>IF(BE29&gt;0,BE29,BE36*BC16)</f>
        <v>0</v>
      </c>
      <c r="BF43" s="76">
        <f>IF(BF29&gt;0,BF29,BF36*BC16)</f>
        <v>0</v>
      </c>
      <c r="BG43" s="76">
        <f>IF(BG29&gt;0,BG29,BG36*BC16)</f>
        <v>0</v>
      </c>
      <c r="BH43" s="76">
        <f>IF(BH29&gt;0,BH29,BH36*BC16)</f>
        <v>0</v>
      </c>
      <c r="BI43" s="76">
        <f>IF(BI29&gt;0,BI29,BI36*BC16)</f>
        <v>0</v>
      </c>
      <c r="BJ43" s="76">
        <f>IF(BJ29&gt;0,BJ29,BJ36*BC16)</f>
        <v>0</v>
      </c>
      <c r="BK43" s="56"/>
      <c r="BL43" s="76">
        <f>SUM(BD43:BJ43)</f>
        <v>0</v>
      </c>
      <c r="BM43" s="60" t="e">
        <f t="shared" si="54"/>
        <v>#DIV/0!</v>
      </c>
      <c r="CB43" s="55" t="s">
        <v>0</v>
      </c>
      <c r="CC43" s="56"/>
      <c r="CD43" s="76">
        <f>IF(CD29&gt;0,CD29,CD36*CC16)</f>
        <v>0</v>
      </c>
      <c r="CE43" s="76">
        <f>IF(CE29&gt;0,CE29,CE36*CC16)</f>
        <v>0</v>
      </c>
      <c r="CF43" s="76">
        <f>IF(CF29&gt;0,CF29,CF36*CC16)</f>
        <v>0</v>
      </c>
      <c r="CG43" s="76">
        <f>IF(CG29&gt;0,CG29,CG36*CC16)</f>
        <v>0</v>
      </c>
      <c r="CH43" s="76">
        <f>IF(CH29&gt;0,CH29,CH36*CC16)</f>
        <v>0</v>
      </c>
      <c r="CI43" s="76">
        <f>IF(CI29&gt;0,CI29,CI36*CC16)</f>
        <v>0</v>
      </c>
      <c r="CJ43" s="76">
        <f>IF(CJ29&gt;0,CJ29,CJ36*CC16)</f>
        <v>0</v>
      </c>
      <c r="CK43" s="56"/>
      <c r="CL43" s="76">
        <f>SUM(CD43:CJ43)</f>
        <v>0</v>
      </c>
      <c r="CM43" s="60" t="e">
        <f t="shared" si="55"/>
        <v>#DIV/0!</v>
      </c>
      <c r="CP43" s="47" t="str">
        <f>CB43</f>
        <v>Other</v>
      </c>
      <c r="CS43" s="125">
        <f t="shared" si="56"/>
        <v>0</v>
      </c>
      <c r="CT43" s="125">
        <f t="shared" si="57"/>
        <v>0</v>
      </c>
      <c r="CU43" s="125">
        <f t="shared" si="58"/>
        <v>0</v>
      </c>
      <c r="CV43" s="125">
        <f t="shared" si="59"/>
        <v>0</v>
      </c>
      <c r="CX43" s="126">
        <f t="shared" si="39"/>
        <v>0</v>
      </c>
      <c r="CZ43" s="127">
        <f>IF(CX35&gt;0,(CX43/CX$35)*DA$35,0)</f>
        <v>0</v>
      </c>
      <c r="DA43" s="46"/>
    </row>
    <row r="44" spans="2:105" ht="15" thickBot="1" x14ac:dyDescent="0.4">
      <c r="B44" s="61" t="s">
        <v>197</v>
      </c>
      <c r="C44" s="62"/>
      <c r="D44" s="63">
        <f>D39-D40-D41-D42-D43</f>
        <v>0</v>
      </c>
      <c r="E44" s="63">
        <f t="shared" ref="E44:J44" si="64">E39-E40-E41-E42-E43</f>
        <v>0</v>
      </c>
      <c r="F44" s="63">
        <f t="shared" si="64"/>
        <v>0</v>
      </c>
      <c r="G44" s="63">
        <f t="shared" si="64"/>
        <v>0</v>
      </c>
      <c r="H44" s="63">
        <f t="shared" si="64"/>
        <v>0</v>
      </c>
      <c r="I44" s="63">
        <f t="shared" si="64"/>
        <v>0</v>
      </c>
      <c r="J44" s="63">
        <f t="shared" si="64"/>
        <v>0</v>
      </c>
      <c r="K44" s="64"/>
      <c r="L44" s="63">
        <f>L39-L40-L41-L42-L43</f>
        <v>0</v>
      </c>
      <c r="M44" s="65" t="e">
        <f t="shared" si="52"/>
        <v>#DIV/0!</v>
      </c>
      <c r="N44" s="24">
        <f>(L22*(C6+C7))+(L23*C8)+(L24*C9)-((L32+L34)*C11)-((L33+L35)*C12)-(L36*C14)-(IF(D27&gt;0,D27,D36*C13))-(IF(E27&gt;0,E27,E36*C13))-(IF(F27&gt;0,F27,F36*C13))-(IF(G27&gt;0,G27,G36*C13))-(IF(H27&gt;0,H27,H36*C13))-(IF(I27&gt;0,I27,I36*C13))-(IF(J27&gt;0,J27,J36*C13))-(IF(D28&gt;0,D28,D36*C15))-(IF(E28&gt;0,E28,E36*C15))-(IF(F28&gt;0,F28,F36*C15))-(IF(G28&gt;0,G28,G36*C15))-(IF(H28&gt;0,H28,H36*C15))-(IF(I28&gt;0,I28,I36*C15))-(IF(J28&gt;0,J28,J36*C15))-(IF(D29&gt;0,D29,D36*C16))-(IF(E29&gt;0,E29,E36*C16))-(IF(F29&gt;0,F29,F36*C16))-(IF(G29&gt;0,G29,G36*C16))-(IF(H29&gt;0,H29,H36*C16))-(IF(I29&gt;0,I29,I36*C16))-(IF(J29&gt;0,J29,J36*C16))</f>
        <v>0</v>
      </c>
      <c r="O44" t="s">
        <v>69</v>
      </c>
      <c r="AB44" s="61" t="s">
        <v>197</v>
      </c>
      <c r="AC44" s="62"/>
      <c r="AD44" s="63">
        <f>AD39-AD40-AD41-AD42-AD43</f>
        <v>0</v>
      </c>
      <c r="AE44" s="63">
        <f t="shared" ref="AE44" si="65">AE39-AE40-AE41-AE42-AE43</f>
        <v>0</v>
      </c>
      <c r="AF44" s="63">
        <f t="shared" ref="AF44" si="66">AF39-AF40-AF41-AF42-AF43</f>
        <v>0</v>
      </c>
      <c r="AG44" s="63">
        <f t="shared" ref="AG44" si="67">AG39-AG40-AG41-AG42-AG43</f>
        <v>0</v>
      </c>
      <c r="AH44" s="63">
        <f t="shared" ref="AH44" si="68">AH39-AH40-AH41-AH42-AH43</f>
        <v>0</v>
      </c>
      <c r="AI44" s="63">
        <f t="shared" ref="AI44" si="69">AI39-AI40-AI41-AI42-AI43</f>
        <v>0</v>
      </c>
      <c r="AJ44" s="63">
        <f t="shared" ref="AJ44" si="70">AJ39-AJ40-AJ41-AJ42-AJ43</f>
        <v>0</v>
      </c>
      <c r="AK44" s="64"/>
      <c r="AL44" s="63">
        <f>AL39-AL40-AL41-AL42-AL43</f>
        <v>0</v>
      </c>
      <c r="AM44" s="65" t="e">
        <f t="shared" si="53"/>
        <v>#DIV/0!</v>
      </c>
      <c r="AN44" s="24">
        <f>(AL22*(AC6+AC7))+(AL23*AC8)+(AL24*AC9)-((AL32+AL34)*AC11)-((AL33+AL35)*AC12)-(AL36*AC14)-(IF(AD27&gt;0,AD27,AD36*AC13))-(IF(AE27&gt;0,AE27,AE36*AC13))-(IF(AF27&gt;0,AF27,AF36*AC13))-(IF(AG27&gt;0,AG27,AG36*AC13))-(IF(AH27&gt;0,AH27,AH36*AC13))-(IF(AI27&gt;0,AI27,AI36*AC13))-(IF(AJ27&gt;0,AJ27,AJ36*AC13))-(IF(AD28&gt;0,AD28,AD36*AC15))-(IF(AE28&gt;0,AE28,AE36*AC15))-(IF(AF28&gt;0,AF28,AF36*AC15))-(IF(AG28&gt;0,AG28,AG36*AC15))-(IF(AH28&gt;0,AH28,AH36*AC15))-(IF(AI28&gt;0,AI28,AI36*AC15))-(IF(AJ28&gt;0,AJ28,AJ36*AC15))-(IF(AD29&gt;0,AD29,AD36*AC16))-(IF(AE29&gt;0,AE29,AE36*AC16))-(IF(AF29&gt;0,AF29,AF36*AC16))-(IF(AG29&gt;0,AG29,AG36*AC16))-(IF(AH29&gt;0,AH29,AH36*AC16))-(IF(AI29&gt;0,AI29,AI36*AC16))-(IF(AJ29&gt;0,AJ29,AJ36*AC16))</f>
        <v>0</v>
      </c>
      <c r="AO44" t="s">
        <v>69</v>
      </c>
      <c r="BB44" s="61" t="s">
        <v>197</v>
      </c>
      <c r="BC44" s="62"/>
      <c r="BD44" s="63">
        <f>BD39-BD40-BD41-BD42-BD43</f>
        <v>0</v>
      </c>
      <c r="BE44" s="63">
        <f t="shared" ref="BE44" si="71">BE39-BE40-BE41-BE42-BE43</f>
        <v>0</v>
      </c>
      <c r="BF44" s="63">
        <f t="shared" ref="BF44" si="72">BF39-BF40-BF41-BF42-BF43</f>
        <v>0</v>
      </c>
      <c r="BG44" s="63">
        <f t="shared" ref="BG44" si="73">BG39-BG40-BG41-BG42-BG43</f>
        <v>0</v>
      </c>
      <c r="BH44" s="63">
        <f t="shared" ref="BH44" si="74">BH39-BH40-BH41-BH42-BH43</f>
        <v>0</v>
      </c>
      <c r="BI44" s="63">
        <f t="shared" ref="BI44" si="75">BI39-BI40-BI41-BI42-BI43</f>
        <v>0</v>
      </c>
      <c r="BJ44" s="63">
        <f t="shared" ref="BJ44" si="76">BJ39-BJ40-BJ41-BJ42-BJ43</f>
        <v>0</v>
      </c>
      <c r="BK44" s="64"/>
      <c r="BL44" s="63">
        <f>BL39-BL40-BL41-BL42-BL43</f>
        <v>0</v>
      </c>
      <c r="BM44" s="65" t="e">
        <f t="shared" si="54"/>
        <v>#DIV/0!</v>
      </c>
      <c r="BN44" s="24">
        <f>(BL22*(BC6+BC7))+(BL23*BC8)+(BL24*BC9)-((BL32+BL34)*BC11)-((BL33+BL35)*BC12)-(BL36*BC14)-(IF(BD27&gt;0,BD27,BD36*BC13))-(IF(BE27&gt;0,BE27,BE36*BC13))-(IF(BF27&gt;0,BF27,BF36*BC13))-(IF(BG27&gt;0,BG27,BG36*BC13))-(IF(BH27&gt;0,BH27,BH36*BC13))-(IF(BI27&gt;0,BI27,BI36*BC13))-(IF(BJ27&gt;0,BJ27,BJ36*BC13))-(IF(BD28&gt;0,BD28,BD36*BC15))-(IF(BE28&gt;0,BE28,BE36*BC15))-(IF(BF28&gt;0,BF28,BF36*BC15))-(IF(BG28&gt;0,BG28,BG36*BC15))-(IF(BH28&gt;0,BH28,BH36*BC15))-(IF(BI28&gt;0,BI28,BI36*BC15))-(IF(BJ28&gt;0,BJ28,BJ36*BC15))-(IF(BD29&gt;0,BD29,BD36*BC16))-(IF(BE29&gt;0,BE29,BE36*BC16))-(IF(BF29&gt;0,BF29,BF36*BC16))-(IF(BG29&gt;0,BG29,BG36*BC16))-(IF(BH29&gt;0,BH29,BH36*BC16))-(IF(BI29&gt;0,BI29,BI36*BC16))-(IF(BJ29&gt;0,BJ29,BJ36*BC16))</f>
        <v>0</v>
      </c>
      <c r="BO44" t="s">
        <v>69</v>
      </c>
      <c r="CB44" s="61" t="s">
        <v>197</v>
      </c>
      <c r="CC44" s="62"/>
      <c r="CD44" s="63">
        <f>CD39-CD40-CD41-CD42-CD43</f>
        <v>0</v>
      </c>
      <c r="CE44" s="63">
        <f t="shared" ref="CE44" si="77">CE39-CE40-CE41-CE42-CE43</f>
        <v>0</v>
      </c>
      <c r="CF44" s="63">
        <f t="shared" ref="CF44" si="78">CF39-CF40-CF41-CF42-CF43</f>
        <v>0</v>
      </c>
      <c r="CG44" s="63">
        <f t="shared" ref="CG44" si="79">CG39-CG40-CG41-CG42-CG43</f>
        <v>0</v>
      </c>
      <c r="CH44" s="63">
        <f t="shared" ref="CH44" si="80">CH39-CH40-CH41-CH42-CH43</f>
        <v>0</v>
      </c>
      <c r="CI44" s="63">
        <f t="shared" ref="CI44" si="81">CI39-CI40-CI41-CI42-CI43</f>
        <v>0</v>
      </c>
      <c r="CJ44" s="63">
        <f t="shared" ref="CJ44" si="82">CJ39-CJ40-CJ41-CJ42-CJ43</f>
        <v>0</v>
      </c>
      <c r="CK44" s="64"/>
      <c r="CL44" s="63">
        <f>CL39-CL40-CL41-CL42-CL43</f>
        <v>0</v>
      </c>
      <c r="CM44" s="65" t="e">
        <f t="shared" si="55"/>
        <v>#DIV/0!</v>
      </c>
      <c r="CN44" s="24">
        <f>(CL22*(CC6+CC7))+(CL23*CC8)+(CL24*CC9)-((CL32+CL34)*CC11)-((CL33+CL35)*CC12)-(CL36*CC14)-(IF(CD27&gt;0,CD27,CD36*CC13))-(IF(CE27&gt;0,CE27,CE36*CC13))-(IF(CF27&gt;0,CF27,CF36*CC13))-(IF(CG27&gt;0,CG27,CG36*CC13))-(IF(CH27&gt;0,CH27,CH36*CC13))-(IF(CI27&gt;0,CI27,CI36*CC13))-(IF(CJ27&gt;0,CJ27,CJ36*CC13))-(IF(CD28&gt;0,CD28,CD36*CC15))-(IF(CE28&gt;0,CE28,CE36*CC15))-(IF(CF28&gt;0,CF28,CF36*CC15))-(IF(CG28&gt;0,CG28,CG36*CC15))-(IF(CH28&gt;0,CH28,CH36*CC15))-(IF(CI28&gt;0,CI28,CI36*CC15))-(IF(CJ28&gt;0,CJ28,CJ36*CC15))-(IF(CD29&gt;0,CD29,CD36*CC16))-(IF(CE29&gt;0,CE29,CE36*CC16))-(IF(CF29&gt;0,CF29,CF36*CC16))-(IF(CG29&gt;0,CG29,CG36*CC16))-(IF(CH29&gt;0,CH29,CH36*CC16))-(IF(CI29&gt;0,CI29,CI36*CC16))-(IF(CJ29&gt;0,CJ29,CJ36*CC16))</f>
        <v>0</v>
      </c>
      <c r="CO44" t="s">
        <v>69</v>
      </c>
      <c r="CP44" s="82" t="str">
        <f>CB44</f>
        <v>Projected Surplus/(deficit) contribution to fixed costs of running the business</v>
      </c>
      <c r="CS44" s="25">
        <f>CS39-CS40-CS41-CS42-CS43</f>
        <v>0</v>
      </c>
      <c r="CT44" s="25">
        <f t="shared" ref="CT44:CV44" si="83">CT39-CT40-CT41-CT42-CT43</f>
        <v>0</v>
      </c>
      <c r="CU44" s="25">
        <f t="shared" si="83"/>
        <v>0</v>
      </c>
      <c r="CV44" s="25">
        <f t="shared" si="83"/>
        <v>0</v>
      </c>
      <c r="CX44" s="25">
        <f>CX39-CX40-CX41-CX42-CX43</f>
        <v>0</v>
      </c>
      <c r="CZ44" s="172">
        <f>CZ39-CZ40-CZ41-CZ42-CZ43</f>
        <v>0</v>
      </c>
      <c r="DA44" s="46"/>
    </row>
    <row r="45" spans="2:105" x14ac:dyDescent="0.35">
      <c r="D45" s="24"/>
      <c r="E45" s="24"/>
      <c r="F45" s="24"/>
      <c r="G45" s="24"/>
      <c r="H45" s="24"/>
      <c r="I45" s="24"/>
      <c r="J45" s="24"/>
      <c r="AD45" s="24"/>
      <c r="AE45" s="24"/>
      <c r="AF45" s="24"/>
      <c r="AG45" s="24"/>
      <c r="AH45" s="24"/>
      <c r="AI45" s="24"/>
      <c r="AJ45" s="24"/>
      <c r="BD45" s="24"/>
      <c r="BE45" s="24"/>
      <c r="BF45" s="24"/>
      <c r="BG45" s="24"/>
      <c r="BH45" s="24"/>
      <c r="BI45" s="24"/>
      <c r="BJ45" s="24"/>
      <c r="CD45" s="24"/>
      <c r="CE45" s="24"/>
      <c r="CF45" s="24"/>
      <c r="CG45" s="24"/>
      <c r="CH45" s="24"/>
      <c r="CI45" s="24"/>
      <c r="CJ45" s="24"/>
      <c r="CP45" s="47"/>
      <c r="DA45" s="46"/>
    </row>
    <row r="46" spans="2:105" x14ac:dyDescent="0.35">
      <c r="I46" s="150" t="s">
        <v>204</v>
      </c>
      <c r="J46" s="150"/>
      <c r="K46" s="150"/>
      <c r="L46" s="150"/>
      <c r="M46" s="260">
        <f>IF(L44&lt;0,-(L44/(M44+M40)),0)</f>
        <v>0</v>
      </c>
      <c r="AI46" s="150" t="s">
        <v>204</v>
      </c>
      <c r="AJ46" s="150"/>
      <c r="AK46" s="150"/>
      <c r="AL46" s="150"/>
      <c r="AM46" s="260">
        <f>IF(AL44&lt;0,-(AL44/(AM44+AM40)),0)</f>
        <v>0</v>
      </c>
      <c r="BI46" s="150" t="s">
        <v>204</v>
      </c>
      <c r="BJ46" s="150"/>
      <c r="BK46" s="150"/>
      <c r="BL46" s="150"/>
      <c r="BM46" s="260">
        <f>IF(BL44&lt;0,-(BL44/(BM44+BM40)),0)</f>
        <v>0</v>
      </c>
      <c r="CI46" s="150" t="s">
        <v>204</v>
      </c>
      <c r="CJ46" s="150"/>
      <c r="CK46" s="150"/>
      <c r="CL46" s="150"/>
      <c r="CM46" s="260">
        <f>IF(CL44&lt;0,-(CL44/(CM44+CM40)),0)</f>
        <v>0</v>
      </c>
      <c r="CP46" s="49"/>
      <c r="CQ46" s="50"/>
      <c r="CR46" s="50"/>
      <c r="CS46" s="128">
        <f>IFERROR(IF(D36&gt;0,1,0)+IF(E36&gt;0,1,0)+IF(F36&gt;0,1,0)+IF(G36&gt;0,1,0)+IF(H36&gt;0,1,0)+IF(I36&gt;0,1,0)+IF(J36&gt;0,1,0),0)</f>
        <v>0</v>
      </c>
      <c r="CT46" s="128">
        <f>IFERROR(IF(AD36&gt;0,1,0)+IF(AE36&gt;0,1,0)+IF(AF36&gt;0,1,0)+IF(AG36&gt;0,1,0)+IF(AH36&gt;0,1,0)+IF(AI36&gt;0,1,0)+IF(AJ36&gt;0,1,0),0)</f>
        <v>0</v>
      </c>
      <c r="CU46" s="128">
        <f>IFERROR(IF(BD36&gt;0,1,0)+IF(BE36&gt;0,1,0)+IF(BF36&gt;0,1,0)+IF(BG36&gt;0,1,0)+IF(BH36&gt;0,1,0)+IF(BI36&gt;0,1,0)+IF(BJ36&gt;0,1,0),0)</f>
        <v>0</v>
      </c>
      <c r="CV46" s="128">
        <f>IFERROR(IF(CD36&gt;0,1,0)+IF(CE36&gt;0,1,0)+IF(CF36&gt;0,1,0)+IF(CG36&gt;0,1,0)+IF(CH36&gt;0,1,0)+IF(CI36&gt;0,1,0)+IF(CJ36&gt;0,1,0),0)</f>
        <v>0</v>
      </c>
      <c r="CW46" s="50"/>
      <c r="CX46" s="50"/>
      <c r="CY46" s="50"/>
      <c r="CZ46" s="50"/>
      <c r="DA46" s="51"/>
    </row>
    <row r="47" spans="2:105" x14ac:dyDescent="0.35">
      <c r="I47" s="150" t="s">
        <v>199</v>
      </c>
      <c r="J47" s="150"/>
      <c r="AI47" s="150" t="s">
        <v>199</v>
      </c>
      <c r="AJ47" s="150"/>
      <c r="BI47" s="150" t="s">
        <v>199</v>
      </c>
      <c r="BJ47" s="150"/>
      <c r="CI47" s="150" t="s">
        <v>199</v>
      </c>
      <c r="CJ47" s="150"/>
    </row>
    <row r="49" spans="9:91" x14ac:dyDescent="0.35">
      <c r="I49" s="150" t="s">
        <v>206</v>
      </c>
      <c r="J49" s="150"/>
      <c r="K49" s="150"/>
      <c r="L49" s="150"/>
      <c r="M49" s="259" t="b">
        <f>IF(L17&gt;0,IF(L44&gt;0,L17/L44,"n/a"))</f>
        <v>0</v>
      </c>
      <c r="AI49" s="150" t="s">
        <v>205</v>
      </c>
      <c r="AJ49" s="150"/>
      <c r="AK49" s="150"/>
      <c r="AL49" s="150"/>
      <c r="AM49" s="23">
        <f>IF((AL17-L44-AL44)&gt;0,AM50,0)</f>
        <v>0</v>
      </c>
      <c r="BI49" s="150" t="s">
        <v>205</v>
      </c>
      <c r="BJ49" s="150"/>
      <c r="BK49" s="150"/>
      <c r="BL49" s="150"/>
      <c r="BM49" s="150">
        <f>IF((BL17-L44-AL44-BL44)&gt;0,BM50,0)</f>
        <v>0</v>
      </c>
      <c r="CI49" s="150" t="s">
        <v>205</v>
      </c>
      <c r="CJ49" s="150"/>
      <c r="CK49" s="150"/>
      <c r="CL49" s="150"/>
      <c r="CM49" s="262">
        <f>IF((CL17-L44-AL44-BL44-CL44)&gt;0,CM50,0)</f>
        <v>0</v>
      </c>
    </row>
    <row r="50" spans="9:91" hidden="1" x14ac:dyDescent="0.35">
      <c r="AM50" s="259" t="b">
        <f>IF((AL17-L44-AL44)&gt;0,+IF(AL44&gt;0,((AL17-L44)/AL44),"n/a"))</f>
        <v>0</v>
      </c>
      <c r="BM50" s="259" t="b">
        <f>IF((BL17-L44-AL44-BL44&gt;0),+IF(BL44&gt;0,((BL17-L44-AL44)/BL44),"n/a"))</f>
        <v>0</v>
      </c>
      <c r="CM50" s="259" t="b">
        <f>IF((CL17-L44-AL44-BL44-CL44&gt;0),+IF(CL44&gt;0,((CL17-L44-AL44-BL44)/CL44),"n/a"))</f>
        <v>0</v>
      </c>
    </row>
  </sheetData>
  <sheetProtection algorithmName="SHA-512" hashValue="tITolt+Cj+ya9/n3iVqpOOti5rEPKWtCW4UiN9Fx0MHBDVSeQM/yRWVfODr7zZypckjb4O72xtM/UyZMKp4SFg==" saltValue="JSWgeB4zwfasiJb+xQo8jA==" spinCount="100000" sheet="1" objects="1" scenarios="1"/>
  <mergeCells count="5">
    <mergeCell ref="BE2:BG2"/>
    <mergeCell ref="CE2:CG2"/>
    <mergeCell ref="E2:G2"/>
    <mergeCell ref="D1:N1"/>
    <mergeCell ref="AE2:AG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A50"/>
  <sheetViews>
    <sheetView zoomScale="80" zoomScaleNormal="80" workbookViewId="0">
      <selection activeCell="B2" sqref="B2"/>
    </sheetView>
  </sheetViews>
  <sheetFormatPr defaultRowHeight="14.5" x14ac:dyDescent="0.35"/>
  <cols>
    <col min="2" max="2" width="61.453125" customWidth="1"/>
    <col min="3" max="13" width="16.1796875" customWidth="1"/>
    <col min="17" max="26" width="0" hidden="1" customWidth="1"/>
    <col min="28" max="28" width="65.453125" customWidth="1"/>
    <col min="29" max="29" width="42.453125" customWidth="1"/>
    <col min="30" max="37" width="15.7265625" customWidth="1"/>
    <col min="38" max="38" width="13.7265625" customWidth="1"/>
    <col min="44" max="52" width="0" hidden="1" customWidth="1"/>
    <col min="54" max="54" width="51.1796875" customWidth="1"/>
    <col min="55" max="55" width="43.7265625" customWidth="1"/>
    <col min="56" max="63" width="15.7265625" customWidth="1"/>
    <col min="64" max="64" width="12.54296875" customWidth="1"/>
    <col min="70" max="78" width="0" hidden="1" customWidth="1"/>
    <col min="80" max="80" width="51.1796875" customWidth="1"/>
    <col min="81" max="81" width="43.1796875" customWidth="1"/>
    <col min="82" max="89" width="15.7265625" customWidth="1"/>
    <col min="90" max="90" width="12.7265625" customWidth="1"/>
    <col min="93" max="93" width="17.7265625" customWidth="1"/>
    <col min="96" max="96" width="19.453125" customWidth="1"/>
    <col min="97" max="100" width="12.7265625" customWidth="1"/>
    <col min="102" max="102" width="12.7265625" customWidth="1"/>
  </cols>
  <sheetData>
    <row r="1" spans="2:95" ht="57" customHeight="1" x14ac:dyDescent="0.55000000000000004">
      <c r="D1" s="344" t="s">
        <v>207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2:95" ht="18.5" x14ac:dyDescent="0.45">
      <c r="B2" s="130"/>
      <c r="C2" s="138"/>
      <c r="D2" s="42" t="s">
        <v>321</v>
      </c>
      <c r="E2" s="347" t="s">
        <v>208</v>
      </c>
      <c r="F2" s="347"/>
      <c r="G2" s="347"/>
      <c r="H2" s="42"/>
      <c r="I2" s="42"/>
      <c r="J2" s="42"/>
      <c r="K2" s="139"/>
      <c r="L2" s="129"/>
      <c r="M2" s="162"/>
      <c r="AB2" s="130"/>
      <c r="AC2" s="138"/>
      <c r="AD2" s="42"/>
      <c r="AE2" s="350" t="str">
        <f>E2</f>
        <v>NAME</v>
      </c>
      <c r="AF2" s="350"/>
      <c r="AG2" s="350"/>
      <c r="AH2" s="42"/>
      <c r="AI2" s="42"/>
      <c r="AJ2" s="42"/>
      <c r="AK2" s="139"/>
      <c r="AL2" s="129"/>
      <c r="AM2" s="162"/>
      <c r="BB2" s="130"/>
      <c r="BC2" s="138"/>
      <c r="BD2" s="42"/>
      <c r="BE2" s="350" t="str">
        <f>AE2</f>
        <v>NAME</v>
      </c>
      <c r="BF2" s="350"/>
      <c r="BG2" s="350"/>
      <c r="BH2" s="42"/>
      <c r="BI2" s="42"/>
      <c r="BJ2" s="42"/>
      <c r="BK2" s="139"/>
      <c r="BL2" s="129"/>
      <c r="BM2" s="162"/>
      <c r="CB2" s="130"/>
      <c r="CC2" s="138"/>
      <c r="CD2" s="42"/>
      <c r="CE2" s="350" t="str">
        <f>BE2</f>
        <v>NAME</v>
      </c>
      <c r="CF2" s="350"/>
      <c r="CG2" s="350"/>
      <c r="CH2" s="42"/>
      <c r="CI2" s="42"/>
      <c r="CJ2" s="42"/>
      <c r="CK2" s="139"/>
      <c r="CL2" s="129"/>
      <c r="CM2" s="162"/>
      <c r="CP2" s="1">
        <v>44013</v>
      </c>
      <c r="CQ2">
        <v>31</v>
      </c>
    </row>
    <row r="3" spans="2:95" x14ac:dyDescent="0.35">
      <c r="B3" s="47"/>
      <c r="C3" s="135"/>
      <c r="D3" s="5"/>
      <c r="E3" s="5"/>
      <c r="F3" s="5"/>
      <c r="G3" s="5"/>
      <c r="H3" s="5"/>
      <c r="I3" s="5"/>
      <c r="J3" s="5"/>
      <c r="K3" s="135"/>
      <c r="L3" s="5"/>
      <c r="M3" s="46"/>
      <c r="AB3" s="47"/>
      <c r="AC3" s="135"/>
      <c r="AD3" s="5"/>
      <c r="AE3" s="5"/>
      <c r="AF3" s="5"/>
      <c r="AG3" s="5"/>
      <c r="AH3" s="5"/>
      <c r="AI3" s="5"/>
      <c r="AJ3" s="5"/>
      <c r="AK3" s="135"/>
      <c r="AL3" s="5"/>
      <c r="AM3" s="46"/>
      <c r="BB3" s="47"/>
      <c r="BC3" s="135"/>
      <c r="BD3" s="5"/>
      <c r="BE3" s="5"/>
      <c r="BF3" s="5"/>
      <c r="BG3" s="5"/>
      <c r="BH3" s="5"/>
      <c r="BI3" s="5"/>
      <c r="BJ3" s="5"/>
      <c r="BK3" s="135"/>
      <c r="BL3" s="5"/>
      <c r="BM3" s="46"/>
      <c r="CB3" s="47"/>
      <c r="CC3" s="135"/>
      <c r="CD3" s="5"/>
      <c r="CE3" s="5"/>
      <c r="CF3" s="5"/>
      <c r="CG3" s="5"/>
      <c r="CH3" s="5"/>
      <c r="CI3" s="5"/>
      <c r="CJ3" s="5"/>
      <c r="CK3" s="135"/>
      <c r="CL3" s="5"/>
      <c r="CM3" s="46"/>
      <c r="CP3" s="1">
        <f>CP2+CQ2</f>
        <v>44044</v>
      </c>
      <c r="CQ3">
        <v>31</v>
      </c>
    </row>
    <row r="4" spans="2:95" x14ac:dyDescent="0.35">
      <c r="B4" s="47"/>
      <c r="C4" s="135" t="s">
        <v>181</v>
      </c>
      <c r="D4" s="5"/>
      <c r="E4" s="5"/>
      <c r="F4" s="5"/>
      <c r="G4" s="5"/>
      <c r="H4" s="5"/>
      <c r="I4" s="5"/>
      <c r="J4" s="5"/>
      <c r="K4" s="135"/>
      <c r="L4" s="5" t="s">
        <v>200</v>
      </c>
      <c r="M4" s="46"/>
      <c r="AB4" s="47"/>
      <c r="AC4" s="135" t="s">
        <v>181</v>
      </c>
      <c r="AD4" s="5"/>
      <c r="AE4" s="5"/>
      <c r="AF4" s="5"/>
      <c r="AG4" s="5"/>
      <c r="AH4" s="5"/>
      <c r="AI4" s="5"/>
      <c r="AJ4" s="5"/>
      <c r="AK4" s="135"/>
      <c r="AL4" s="5" t="s">
        <v>200</v>
      </c>
      <c r="AM4" s="46"/>
      <c r="BB4" s="47"/>
      <c r="BC4" s="135" t="s">
        <v>181</v>
      </c>
      <c r="BD4" s="5"/>
      <c r="BE4" s="5"/>
      <c r="BF4" s="5"/>
      <c r="BG4" s="5"/>
      <c r="BH4" s="5"/>
      <c r="BI4" s="5"/>
      <c r="BJ4" s="5"/>
      <c r="BK4" s="135"/>
      <c r="BL4" s="5" t="s">
        <v>200</v>
      </c>
      <c r="BM4" s="46"/>
      <c r="CB4" s="47"/>
      <c r="CC4" s="135" t="s">
        <v>181</v>
      </c>
      <c r="CD4" s="5"/>
      <c r="CE4" s="5"/>
      <c r="CF4" s="5"/>
      <c r="CG4" s="5"/>
      <c r="CH4" s="5"/>
      <c r="CI4" s="5"/>
      <c r="CJ4" s="5"/>
      <c r="CK4" s="135"/>
      <c r="CL4" s="5" t="s">
        <v>200</v>
      </c>
      <c r="CM4" s="46"/>
      <c r="CP4" s="1">
        <f t="shared" ref="CP4:CP22" si="0">CP3+CQ3</f>
        <v>44075</v>
      </c>
      <c r="CQ4">
        <v>30</v>
      </c>
    </row>
    <row r="5" spans="2:95" x14ac:dyDescent="0.35">
      <c r="B5" s="47"/>
      <c r="C5" s="135"/>
      <c r="D5" s="5"/>
      <c r="E5" s="5"/>
      <c r="F5" s="5"/>
      <c r="G5" s="5"/>
      <c r="H5" s="5"/>
      <c r="I5" s="5"/>
      <c r="J5" s="5"/>
      <c r="K5" s="135"/>
      <c r="L5" s="5"/>
      <c r="M5" s="46"/>
      <c r="AB5" s="47"/>
      <c r="AC5" s="135"/>
      <c r="AD5" s="5"/>
      <c r="AE5" s="5"/>
      <c r="AF5" s="5"/>
      <c r="AG5" s="5"/>
      <c r="AH5" s="5"/>
      <c r="AI5" s="5"/>
      <c r="AJ5" s="5"/>
      <c r="AK5" s="135"/>
      <c r="AL5" s="5"/>
      <c r="AM5" s="46"/>
      <c r="BB5" s="47"/>
      <c r="BC5" s="135"/>
      <c r="BD5" s="5"/>
      <c r="BE5" s="5"/>
      <c r="BF5" s="5"/>
      <c r="BG5" s="5"/>
      <c r="BH5" s="5"/>
      <c r="BI5" s="5"/>
      <c r="BJ5" s="5"/>
      <c r="BK5" s="135"/>
      <c r="BL5" s="5"/>
      <c r="BM5" s="46"/>
      <c r="CB5" s="47"/>
      <c r="CC5" s="135"/>
      <c r="CD5" s="5"/>
      <c r="CE5" s="5"/>
      <c r="CF5" s="5"/>
      <c r="CG5" s="5"/>
      <c r="CH5" s="5"/>
      <c r="CI5" s="5"/>
      <c r="CJ5" s="5"/>
      <c r="CK5" s="135"/>
      <c r="CL5" s="5"/>
      <c r="CM5" s="46"/>
      <c r="CP5" s="1">
        <f t="shared" si="0"/>
        <v>44105</v>
      </c>
      <c r="CQ5">
        <v>31</v>
      </c>
    </row>
    <row r="6" spans="2:95" x14ac:dyDescent="0.35">
      <c r="B6" s="47" t="s">
        <v>172</v>
      </c>
      <c r="C6" s="146"/>
      <c r="D6" s="5" t="s">
        <v>47</v>
      </c>
      <c r="E6" s="5"/>
      <c r="F6" s="5"/>
      <c r="G6" s="5"/>
      <c r="H6" s="5"/>
      <c r="I6" s="5"/>
      <c r="J6" s="142" t="s">
        <v>201</v>
      </c>
      <c r="K6" s="264"/>
      <c r="L6" s="174"/>
      <c r="M6" s="46"/>
      <c r="AB6" s="47" t="str">
        <f>B6</f>
        <v>Expected selling price "sit in" (net of VAT)</v>
      </c>
      <c r="AC6" s="146">
        <f>C6</f>
        <v>0</v>
      </c>
      <c r="AD6" s="5" t="s">
        <v>47</v>
      </c>
      <c r="AE6" s="5"/>
      <c r="AF6" s="5"/>
      <c r="AG6" s="5"/>
      <c r="AH6" s="5"/>
      <c r="AI6" s="5"/>
      <c r="AJ6" s="111" t="str">
        <f>J6</f>
        <v>Marketing</v>
      </c>
      <c r="AK6" s="135"/>
      <c r="AL6" s="258">
        <f>L6</f>
        <v>0</v>
      </c>
      <c r="AM6" s="46"/>
      <c r="BB6" s="47" t="str">
        <f>B6</f>
        <v>Expected selling price "sit in" (net of VAT)</v>
      </c>
      <c r="BC6" s="146">
        <f>AC6</f>
        <v>0</v>
      </c>
      <c r="BD6" s="5" t="s">
        <v>47</v>
      </c>
      <c r="BE6" s="5"/>
      <c r="BF6" s="5"/>
      <c r="BG6" s="5"/>
      <c r="BH6" s="5"/>
      <c r="BI6" s="5"/>
      <c r="BJ6" s="111" t="str">
        <f>AJ6</f>
        <v>Marketing</v>
      </c>
      <c r="BK6" s="135"/>
      <c r="BL6" s="258">
        <f>AL6</f>
        <v>0</v>
      </c>
      <c r="BM6" s="46"/>
      <c r="CB6" s="47" t="str">
        <f>BB6</f>
        <v>Expected selling price "sit in" (net of VAT)</v>
      </c>
      <c r="CC6" s="146">
        <f>BC6</f>
        <v>0</v>
      </c>
      <c r="CD6" s="5" t="s">
        <v>47</v>
      </c>
      <c r="CE6" s="5"/>
      <c r="CF6" s="5"/>
      <c r="CG6" s="5"/>
      <c r="CH6" s="5"/>
      <c r="CI6" s="5"/>
      <c r="CJ6" s="111" t="str">
        <f>BJ6</f>
        <v>Marketing</v>
      </c>
      <c r="CK6" s="135"/>
      <c r="CL6" s="258">
        <f>BL6</f>
        <v>0</v>
      </c>
      <c r="CM6" s="46"/>
      <c r="CP6" s="1">
        <f t="shared" si="0"/>
        <v>44136</v>
      </c>
      <c r="CQ6">
        <v>30</v>
      </c>
    </row>
    <row r="7" spans="2:95" x14ac:dyDescent="0.35">
      <c r="B7" s="47" t="s">
        <v>330</v>
      </c>
      <c r="C7" s="146"/>
      <c r="D7" s="5" t="s">
        <v>47</v>
      </c>
      <c r="E7" s="5"/>
      <c r="F7" s="5"/>
      <c r="G7" s="5"/>
      <c r="H7" s="5"/>
      <c r="I7" s="5"/>
      <c r="J7" s="142" t="s">
        <v>35</v>
      </c>
      <c r="K7" s="264"/>
      <c r="L7" s="174"/>
      <c r="M7" s="46"/>
      <c r="AB7" s="47" t="str">
        <f t="shared" ref="AB7:AB9" si="1">B7</f>
        <v>Expected selling price beverage "sit-in" (net of VAT)</v>
      </c>
      <c r="AC7" s="146">
        <f t="shared" ref="AC7:AC9" si="2">C7</f>
        <v>0</v>
      </c>
      <c r="AD7" s="5" t="s">
        <v>47</v>
      </c>
      <c r="AE7" s="5"/>
      <c r="AF7" s="5"/>
      <c r="AG7" s="5"/>
      <c r="AH7" s="5"/>
      <c r="AI7" s="5"/>
      <c r="AJ7" s="111" t="str">
        <f>J7</f>
        <v>Menus</v>
      </c>
      <c r="AK7" s="135"/>
      <c r="AL7" s="258">
        <f>L7</f>
        <v>0</v>
      </c>
      <c r="AM7" s="46"/>
      <c r="BB7" s="47" t="str">
        <f t="shared" ref="BB7:BB9" si="3">B7</f>
        <v>Expected selling price beverage "sit-in" (net of VAT)</v>
      </c>
      <c r="BC7" s="146">
        <f t="shared" ref="BC7:BC9" si="4">AC7</f>
        <v>0</v>
      </c>
      <c r="BD7" s="5" t="s">
        <v>47</v>
      </c>
      <c r="BE7" s="5"/>
      <c r="BF7" s="5"/>
      <c r="BG7" s="5"/>
      <c r="BH7" s="5"/>
      <c r="BI7" s="5"/>
      <c r="BJ7" s="111" t="str">
        <f>AJ7</f>
        <v>Menus</v>
      </c>
      <c r="BK7" s="135"/>
      <c r="BL7" s="258">
        <f>AL7</f>
        <v>0</v>
      </c>
      <c r="BM7" s="46"/>
      <c r="CB7" s="47" t="str">
        <f t="shared" ref="CB7:CB9" si="5">BB7</f>
        <v>Expected selling price beverage "sit-in" (net of VAT)</v>
      </c>
      <c r="CC7" s="146">
        <f t="shared" ref="CC7:CC9" si="6">BC7</f>
        <v>0</v>
      </c>
      <c r="CD7" s="5" t="s">
        <v>47</v>
      </c>
      <c r="CE7" s="5"/>
      <c r="CF7" s="5"/>
      <c r="CG7" s="5"/>
      <c r="CH7" s="5"/>
      <c r="CI7" s="5"/>
      <c r="CJ7" s="111" t="str">
        <f>BJ7</f>
        <v>Menus</v>
      </c>
      <c r="CK7" s="135"/>
      <c r="CL7" s="258">
        <f>BL7</f>
        <v>0</v>
      </c>
      <c r="CM7" s="46"/>
      <c r="CP7" s="1">
        <f t="shared" si="0"/>
        <v>44166</v>
      </c>
      <c r="CQ7">
        <v>31</v>
      </c>
    </row>
    <row r="8" spans="2:95" x14ac:dyDescent="0.35">
      <c r="B8" s="47" t="s">
        <v>173</v>
      </c>
      <c r="C8" s="146"/>
      <c r="D8" s="5" t="s">
        <v>103</v>
      </c>
      <c r="E8" s="5"/>
      <c r="F8" s="5"/>
      <c r="G8" s="5"/>
      <c r="H8" s="5"/>
      <c r="I8" s="5"/>
      <c r="J8" s="142" t="s">
        <v>202</v>
      </c>
      <c r="K8" s="264"/>
      <c r="L8" s="174"/>
      <c r="M8" s="46"/>
      <c r="AB8" s="47" t="str">
        <f t="shared" si="1"/>
        <v>Expected selling price "take-away" (net of VAT)</v>
      </c>
      <c r="AC8" s="146">
        <f t="shared" si="2"/>
        <v>0</v>
      </c>
      <c r="AD8" s="5" t="s">
        <v>103</v>
      </c>
      <c r="AE8" s="5"/>
      <c r="AF8" s="5"/>
      <c r="AG8" s="5"/>
      <c r="AH8" s="5"/>
      <c r="AI8" s="5"/>
      <c r="AJ8" s="111" t="str">
        <f>J8</f>
        <v>Equipment</v>
      </c>
      <c r="AK8" s="135"/>
      <c r="AL8" s="258">
        <f>L8</f>
        <v>0</v>
      </c>
      <c r="AM8" s="46"/>
      <c r="BB8" s="47" t="str">
        <f t="shared" si="3"/>
        <v>Expected selling price "take-away" (net of VAT)</v>
      </c>
      <c r="BC8" s="146">
        <f t="shared" si="4"/>
        <v>0</v>
      </c>
      <c r="BD8" s="5" t="s">
        <v>103</v>
      </c>
      <c r="BE8" s="5"/>
      <c r="BF8" s="5"/>
      <c r="BG8" s="5"/>
      <c r="BH8" s="5"/>
      <c r="BI8" s="5"/>
      <c r="BJ8" s="111" t="str">
        <f>AJ8</f>
        <v>Equipment</v>
      </c>
      <c r="BK8" s="135"/>
      <c r="BL8" s="258">
        <f>AL8</f>
        <v>0</v>
      </c>
      <c r="BM8" s="46"/>
      <c r="CB8" s="47" t="str">
        <f t="shared" si="5"/>
        <v>Expected selling price "take-away" (net of VAT)</v>
      </c>
      <c r="CC8" s="146">
        <f t="shared" si="6"/>
        <v>0</v>
      </c>
      <c r="CD8" s="5" t="s">
        <v>103</v>
      </c>
      <c r="CE8" s="5"/>
      <c r="CF8" s="5"/>
      <c r="CG8" s="5"/>
      <c r="CH8" s="5"/>
      <c r="CI8" s="5"/>
      <c r="CJ8" s="111" t="str">
        <f>BJ8</f>
        <v>Equipment</v>
      </c>
      <c r="CK8" s="135"/>
      <c r="CL8" s="258">
        <f>BL8</f>
        <v>0</v>
      </c>
      <c r="CM8" s="46"/>
      <c r="CP8" s="1">
        <f t="shared" si="0"/>
        <v>44197</v>
      </c>
      <c r="CQ8">
        <v>31</v>
      </c>
    </row>
    <row r="9" spans="2:95" x14ac:dyDescent="0.35">
      <c r="B9" s="47" t="s">
        <v>177</v>
      </c>
      <c r="C9" s="146"/>
      <c r="D9" s="13" t="s">
        <v>103</v>
      </c>
      <c r="E9" s="5"/>
      <c r="F9" s="5"/>
      <c r="G9" s="5"/>
      <c r="H9" s="5"/>
      <c r="I9" s="5"/>
      <c r="J9" s="142"/>
      <c r="K9" s="264"/>
      <c r="L9" s="174"/>
      <c r="M9" s="46"/>
      <c r="AB9" s="47" t="str">
        <f t="shared" si="1"/>
        <v>Expected selling price beverage "take-away" (net of VAT)</v>
      </c>
      <c r="AC9" s="146">
        <f t="shared" si="2"/>
        <v>0</v>
      </c>
      <c r="AD9" s="13" t="s">
        <v>103</v>
      </c>
      <c r="AE9" s="5"/>
      <c r="AF9" s="5"/>
      <c r="AG9" s="5"/>
      <c r="AH9" s="5"/>
      <c r="AI9" s="5"/>
      <c r="AJ9" s="111">
        <f t="shared" ref="AJ9:AJ16" si="7">J9</f>
        <v>0</v>
      </c>
      <c r="AK9" s="135"/>
      <c r="AL9" s="258">
        <f t="shared" ref="AL9:AL16" si="8">L9</f>
        <v>0</v>
      </c>
      <c r="AM9" s="46"/>
      <c r="BB9" s="47" t="str">
        <f t="shared" si="3"/>
        <v>Expected selling price beverage "take-away" (net of VAT)</v>
      </c>
      <c r="BC9" s="146">
        <f t="shared" si="4"/>
        <v>0</v>
      </c>
      <c r="BD9" s="13" t="s">
        <v>103</v>
      </c>
      <c r="BE9" s="5"/>
      <c r="BF9" s="5"/>
      <c r="BG9" s="5"/>
      <c r="BH9" s="5"/>
      <c r="BI9" s="5"/>
      <c r="BJ9" s="111">
        <f t="shared" ref="BJ9:BJ16" si="9">AJ9</f>
        <v>0</v>
      </c>
      <c r="BK9" s="135"/>
      <c r="BL9" s="258">
        <f t="shared" ref="BL9:BL16" si="10">AL9</f>
        <v>0</v>
      </c>
      <c r="BM9" s="46"/>
      <c r="CB9" s="47" t="str">
        <f t="shared" si="5"/>
        <v>Expected selling price beverage "take-away" (net of VAT)</v>
      </c>
      <c r="CC9" s="146">
        <f t="shared" si="6"/>
        <v>0</v>
      </c>
      <c r="CD9" s="13" t="s">
        <v>103</v>
      </c>
      <c r="CE9" s="5"/>
      <c r="CF9" s="5"/>
      <c r="CG9" s="5"/>
      <c r="CH9" s="5"/>
      <c r="CI9" s="5"/>
      <c r="CJ9" s="111">
        <f t="shared" ref="CJ9:CJ16" si="11">BJ9</f>
        <v>0</v>
      </c>
      <c r="CK9" s="135"/>
      <c r="CL9" s="258">
        <f t="shared" ref="CL9:CL16" si="12">BL9</f>
        <v>0</v>
      </c>
      <c r="CM9" s="46"/>
      <c r="CP9" s="1">
        <f t="shared" si="0"/>
        <v>44228</v>
      </c>
      <c r="CQ9">
        <v>28</v>
      </c>
    </row>
    <row r="10" spans="2:95" ht="18.5" x14ac:dyDescent="0.35">
      <c r="B10" s="47"/>
      <c r="C10" s="117"/>
      <c r="D10" s="252" t="s">
        <v>150</v>
      </c>
      <c r="E10" s="337" t="s">
        <v>178</v>
      </c>
      <c r="F10" s="5"/>
      <c r="G10" s="5"/>
      <c r="H10" s="5"/>
      <c r="I10" s="5"/>
      <c r="J10" s="142"/>
      <c r="K10" s="117"/>
      <c r="L10" s="174"/>
      <c r="M10" s="46"/>
      <c r="AB10" s="47"/>
      <c r="AC10" s="117"/>
      <c r="AD10" s="252" t="s">
        <v>150</v>
      </c>
      <c r="AE10" s="337" t="s">
        <v>178</v>
      </c>
      <c r="AF10" s="5"/>
      <c r="AG10" s="5"/>
      <c r="AH10" s="5"/>
      <c r="AI10" s="5"/>
      <c r="AJ10" s="111">
        <f t="shared" si="7"/>
        <v>0</v>
      </c>
      <c r="AK10" s="5"/>
      <c r="AL10" s="258">
        <f t="shared" si="8"/>
        <v>0</v>
      </c>
      <c r="AM10" s="46"/>
      <c r="BB10" s="47"/>
      <c r="BC10" s="117"/>
      <c r="BD10" s="252" t="s">
        <v>150</v>
      </c>
      <c r="BE10" s="337" t="s">
        <v>178</v>
      </c>
      <c r="BF10" s="5"/>
      <c r="BG10" s="5"/>
      <c r="BH10" s="5"/>
      <c r="BI10" s="5"/>
      <c r="BJ10" s="111">
        <f t="shared" si="9"/>
        <v>0</v>
      </c>
      <c r="BK10" s="5"/>
      <c r="BL10" s="258">
        <f t="shared" si="10"/>
        <v>0</v>
      </c>
      <c r="BM10" s="46"/>
      <c r="CB10" s="47"/>
      <c r="CC10" s="117"/>
      <c r="CD10" s="252" t="s">
        <v>150</v>
      </c>
      <c r="CE10" s="337" t="s">
        <v>178</v>
      </c>
      <c r="CF10" s="5"/>
      <c r="CG10" s="5"/>
      <c r="CH10" s="5"/>
      <c r="CI10" s="5"/>
      <c r="CJ10" s="111">
        <f t="shared" si="11"/>
        <v>0</v>
      </c>
      <c r="CK10" s="5"/>
      <c r="CL10" s="258">
        <f t="shared" si="12"/>
        <v>0</v>
      </c>
      <c r="CM10" s="46"/>
      <c r="CP10" s="1">
        <f t="shared" si="0"/>
        <v>44256</v>
      </c>
      <c r="CQ10">
        <v>31</v>
      </c>
    </row>
    <row r="11" spans="2:95" ht="18.75" customHeight="1" x14ac:dyDescent="0.35">
      <c r="B11" s="47" t="s">
        <v>174</v>
      </c>
      <c r="C11" s="263"/>
      <c r="D11" s="5" t="s">
        <v>26</v>
      </c>
      <c r="E11" s="175"/>
      <c r="F11" s="5"/>
      <c r="G11" s="5"/>
      <c r="H11" s="5"/>
      <c r="I11" s="5"/>
      <c r="J11" s="142"/>
      <c r="K11" s="117"/>
      <c r="L11" s="174"/>
      <c r="M11" s="46"/>
      <c r="AB11" s="47" t="s">
        <v>174</v>
      </c>
      <c r="AC11" s="263">
        <f t="shared" ref="AC11:AC16" si="13">C11</f>
        <v>0</v>
      </c>
      <c r="AD11" s="5" t="s">
        <v>26</v>
      </c>
      <c r="AE11" s="175"/>
      <c r="AF11" s="5"/>
      <c r="AG11" s="5"/>
      <c r="AH11" s="5"/>
      <c r="AI11" s="5"/>
      <c r="AJ11" s="111">
        <f t="shared" si="7"/>
        <v>0</v>
      </c>
      <c r="AK11" s="5"/>
      <c r="AL11" s="258">
        <f t="shared" si="8"/>
        <v>0</v>
      </c>
      <c r="AM11" s="46"/>
      <c r="BB11" s="47" t="s">
        <v>174</v>
      </c>
      <c r="BC11" s="263">
        <f t="shared" ref="BC11:BC16" si="14">AC11</f>
        <v>0</v>
      </c>
      <c r="BD11" s="5" t="s">
        <v>26</v>
      </c>
      <c r="BE11" s="175"/>
      <c r="BF11" s="5"/>
      <c r="BG11" s="5"/>
      <c r="BH11" s="5"/>
      <c r="BI11" s="5"/>
      <c r="BJ11" s="111">
        <f t="shared" si="9"/>
        <v>0</v>
      </c>
      <c r="BK11" s="5"/>
      <c r="BL11" s="258">
        <f t="shared" si="10"/>
        <v>0</v>
      </c>
      <c r="BM11" s="46"/>
      <c r="CB11" s="47" t="s">
        <v>174</v>
      </c>
      <c r="CC11" s="263">
        <f t="shared" ref="CC11:CC16" si="15">BC11</f>
        <v>0</v>
      </c>
      <c r="CD11" s="5" t="s">
        <v>26</v>
      </c>
      <c r="CE11" s="175"/>
      <c r="CF11" s="5"/>
      <c r="CG11" s="5"/>
      <c r="CH11" s="5"/>
      <c r="CI11" s="5"/>
      <c r="CJ11" s="111">
        <f t="shared" si="11"/>
        <v>0</v>
      </c>
      <c r="CK11" s="5"/>
      <c r="CL11" s="258">
        <f t="shared" si="12"/>
        <v>0</v>
      </c>
      <c r="CM11" s="46"/>
      <c r="CP11" s="1">
        <f t="shared" si="0"/>
        <v>44287</v>
      </c>
      <c r="CQ11">
        <v>30</v>
      </c>
    </row>
    <row r="12" spans="2:95" x14ac:dyDescent="0.35">
      <c r="B12" s="47" t="s">
        <v>198</v>
      </c>
      <c r="C12" s="263"/>
      <c r="D12" s="13" t="s">
        <v>26</v>
      </c>
      <c r="E12" s="175"/>
      <c r="F12" s="5"/>
      <c r="G12" s="5"/>
      <c r="H12" s="5"/>
      <c r="I12" s="5"/>
      <c r="J12" s="142"/>
      <c r="K12" s="117"/>
      <c r="L12" s="174"/>
      <c r="M12" s="46"/>
      <c r="AB12" s="47" t="s">
        <v>198</v>
      </c>
      <c r="AC12" s="263">
        <f t="shared" si="13"/>
        <v>0</v>
      </c>
      <c r="AD12" s="13" t="s">
        <v>26</v>
      </c>
      <c r="AE12" s="175"/>
      <c r="AF12" s="5"/>
      <c r="AG12" s="5"/>
      <c r="AH12" s="5"/>
      <c r="AI12" s="5"/>
      <c r="AJ12" s="111">
        <f t="shared" si="7"/>
        <v>0</v>
      </c>
      <c r="AK12" s="5"/>
      <c r="AL12" s="258">
        <f t="shared" si="8"/>
        <v>0</v>
      </c>
      <c r="AM12" s="46"/>
      <c r="BB12" s="47" t="s">
        <v>198</v>
      </c>
      <c r="BC12" s="263">
        <f t="shared" si="14"/>
        <v>0</v>
      </c>
      <c r="BD12" s="13" t="s">
        <v>26</v>
      </c>
      <c r="BE12" s="175"/>
      <c r="BF12" s="5"/>
      <c r="BG12" s="5"/>
      <c r="BH12" s="5"/>
      <c r="BI12" s="5"/>
      <c r="BJ12" s="111">
        <f t="shared" si="9"/>
        <v>0</v>
      </c>
      <c r="BK12" s="5"/>
      <c r="BL12" s="258">
        <f t="shared" si="10"/>
        <v>0</v>
      </c>
      <c r="BM12" s="46"/>
      <c r="CB12" s="47" t="s">
        <v>198</v>
      </c>
      <c r="CC12" s="263">
        <f t="shared" si="15"/>
        <v>0</v>
      </c>
      <c r="CD12" s="13" t="s">
        <v>26</v>
      </c>
      <c r="CE12" s="175"/>
      <c r="CF12" s="5"/>
      <c r="CG12" s="5"/>
      <c r="CH12" s="5"/>
      <c r="CI12" s="5"/>
      <c r="CJ12" s="111">
        <f t="shared" si="11"/>
        <v>0</v>
      </c>
      <c r="CK12" s="5"/>
      <c r="CL12" s="258">
        <f t="shared" si="12"/>
        <v>0</v>
      </c>
      <c r="CM12" s="46"/>
      <c r="CP12" s="1">
        <f t="shared" si="0"/>
        <v>44317</v>
      </c>
      <c r="CQ12">
        <v>31</v>
      </c>
    </row>
    <row r="13" spans="2:95" x14ac:dyDescent="0.35">
      <c r="B13" s="47" t="s">
        <v>175</v>
      </c>
      <c r="C13" s="263"/>
      <c r="D13" s="5" t="s">
        <v>179</v>
      </c>
      <c r="E13" s="338" t="s">
        <v>192</v>
      </c>
      <c r="F13" s="5"/>
      <c r="G13" s="5"/>
      <c r="H13" s="5"/>
      <c r="I13" s="5"/>
      <c r="J13" s="142"/>
      <c r="K13" s="117"/>
      <c r="L13" s="174"/>
      <c r="M13" s="46"/>
      <c r="AB13" s="47" t="s">
        <v>175</v>
      </c>
      <c r="AC13" s="263">
        <f t="shared" si="13"/>
        <v>0</v>
      </c>
      <c r="AD13" s="5" t="s">
        <v>179</v>
      </c>
      <c r="AE13" s="338" t="s">
        <v>192</v>
      </c>
      <c r="AF13" s="5"/>
      <c r="AG13" s="5"/>
      <c r="AH13" s="5"/>
      <c r="AI13" s="5"/>
      <c r="AJ13" s="111">
        <f t="shared" si="7"/>
        <v>0</v>
      </c>
      <c r="AK13" s="5"/>
      <c r="AL13" s="258">
        <f t="shared" si="8"/>
        <v>0</v>
      </c>
      <c r="AM13" s="46"/>
      <c r="BB13" s="47" t="s">
        <v>175</v>
      </c>
      <c r="BC13" s="263">
        <f t="shared" si="14"/>
        <v>0</v>
      </c>
      <c r="BD13" s="5" t="s">
        <v>179</v>
      </c>
      <c r="BE13" s="338" t="s">
        <v>192</v>
      </c>
      <c r="BF13" s="5"/>
      <c r="BG13" s="5"/>
      <c r="BH13" s="5"/>
      <c r="BI13" s="5"/>
      <c r="BJ13" s="111">
        <f t="shared" si="9"/>
        <v>0</v>
      </c>
      <c r="BK13" s="5"/>
      <c r="BL13" s="258">
        <f t="shared" si="10"/>
        <v>0</v>
      </c>
      <c r="BM13" s="46"/>
      <c r="CB13" s="47" t="s">
        <v>175</v>
      </c>
      <c r="CC13" s="263">
        <f t="shared" si="15"/>
        <v>0</v>
      </c>
      <c r="CD13" s="5" t="s">
        <v>179</v>
      </c>
      <c r="CE13" s="338" t="s">
        <v>192</v>
      </c>
      <c r="CF13" s="5"/>
      <c r="CG13" s="5"/>
      <c r="CH13" s="5"/>
      <c r="CI13" s="5"/>
      <c r="CJ13" s="111">
        <f t="shared" si="11"/>
        <v>0</v>
      </c>
      <c r="CK13" s="5"/>
      <c r="CL13" s="258">
        <f t="shared" si="12"/>
        <v>0</v>
      </c>
      <c r="CM13" s="46"/>
      <c r="CP13" s="1">
        <f t="shared" si="0"/>
        <v>44348</v>
      </c>
      <c r="CQ13">
        <v>30</v>
      </c>
    </row>
    <row r="14" spans="2:95" x14ac:dyDescent="0.35">
      <c r="B14" s="47" t="s">
        <v>176</v>
      </c>
      <c r="C14" s="263"/>
      <c r="D14" s="5" t="str">
        <f>D13</f>
        <v>% of sales</v>
      </c>
      <c r="E14" s="175"/>
      <c r="F14" s="5"/>
      <c r="G14" s="5"/>
      <c r="H14" s="5"/>
      <c r="I14" s="5"/>
      <c r="J14" s="142"/>
      <c r="K14" s="117"/>
      <c r="L14" s="174"/>
      <c r="M14" s="46"/>
      <c r="AB14" s="47" t="s">
        <v>176</v>
      </c>
      <c r="AC14" s="263">
        <f t="shared" si="13"/>
        <v>0</v>
      </c>
      <c r="AD14" s="5" t="str">
        <f>AD13</f>
        <v>% of sales</v>
      </c>
      <c r="AE14" s="175"/>
      <c r="AF14" s="5"/>
      <c r="AG14" s="5"/>
      <c r="AH14" s="5"/>
      <c r="AI14" s="5"/>
      <c r="AJ14" s="111">
        <f t="shared" si="7"/>
        <v>0</v>
      </c>
      <c r="AK14" s="5"/>
      <c r="AL14" s="258">
        <f t="shared" si="8"/>
        <v>0</v>
      </c>
      <c r="AM14" s="46"/>
      <c r="BB14" s="47" t="s">
        <v>176</v>
      </c>
      <c r="BC14" s="263">
        <f t="shared" si="14"/>
        <v>0</v>
      </c>
      <c r="BD14" s="5" t="str">
        <f>BD13</f>
        <v>% of sales</v>
      </c>
      <c r="BE14" s="175"/>
      <c r="BF14" s="5"/>
      <c r="BG14" s="5"/>
      <c r="BH14" s="5"/>
      <c r="BI14" s="5"/>
      <c r="BJ14" s="111">
        <f t="shared" si="9"/>
        <v>0</v>
      </c>
      <c r="BK14" s="5"/>
      <c r="BL14" s="258">
        <f t="shared" si="10"/>
        <v>0</v>
      </c>
      <c r="BM14" s="46"/>
      <c r="CB14" s="47" t="s">
        <v>176</v>
      </c>
      <c r="CC14" s="263">
        <f t="shared" si="15"/>
        <v>0</v>
      </c>
      <c r="CD14" s="5" t="str">
        <f>CD13</f>
        <v>% of sales</v>
      </c>
      <c r="CE14" s="175"/>
      <c r="CF14" s="5"/>
      <c r="CG14" s="5"/>
      <c r="CH14" s="5"/>
      <c r="CI14" s="5"/>
      <c r="CJ14" s="111">
        <f t="shared" si="11"/>
        <v>0</v>
      </c>
      <c r="CK14" s="5"/>
      <c r="CL14" s="258">
        <f t="shared" si="12"/>
        <v>0</v>
      </c>
      <c r="CM14" s="46"/>
      <c r="CP14" s="1">
        <f t="shared" si="0"/>
        <v>44378</v>
      </c>
      <c r="CQ14">
        <v>31</v>
      </c>
    </row>
    <row r="15" spans="2:95" x14ac:dyDescent="0.35">
      <c r="B15" s="47" t="s">
        <v>180</v>
      </c>
      <c r="C15" s="263"/>
      <c r="D15" s="5" t="str">
        <f t="shared" ref="D15:D16" si="16">D14</f>
        <v>% of sales</v>
      </c>
      <c r="E15" s="338" t="s">
        <v>193</v>
      </c>
      <c r="F15" s="5"/>
      <c r="G15" s="5"/>
      <c r="H15" s="5"/>
      <c r="I15" s="5"/>
      <c r="J15" s="142"/>
      <c r="K15" s="117"/>
      <c r="L15" s="174"/>
      <c r="M15" s="46"/>
      <c r="AB15" s="47" t="s">
        <v>180</v>
      </c>
      <c r="AC15" s="263">
        <f t="shared" si="13"/>
        <v>0</v>
      </c>
      <c r="AD15" s="5" t="str">
        <f t="shared" ref="AD15:AD16" si="17">AD14</f>
        <v>% of sales</v>
      </c>
      <c r="AE15" s="338" t="s">
        <v>193</v>
      </c>
      <c r="AF15" s="5"/>
      <c r="AG15" s="5"/>
      <c r="AH15" s="5"/>
      <c r="AI15" s="5"/>
      <c r="AJ15" s="111">
        <f t="shared" si="7"/>
        <v>0</v>
      </c>
      <c r="AK15" s="5"/>
      <c r="AL15" s="258">
        <f t="shared" si="8"/>
        <v>0</v>
      </c>
      <c r="AM15" s="46"/>
      <c r="BB15" s="47" t="s">
        <v>180</v>
      </c>
      <c r="BC15" s="263">
        <f t="shared" si="14"/>
        <v>0</v>
      </c>
      <c r="BD15" s="5" t="str">
        <f t="shared" ref="BD15:BD16" si="18">BD14</f>
        <v>% of sales</v>
      </c>
      <c r="BE15" s="338" t="s">
        <v>193</v>
      </c>
      <c r="BF15" s="5"/>
      <c r="BG15" s="5"/>
      <c r="BH15" s="5"/>
      <c r="BI15" s="5"/>
      <c r="BJ15" s="111">
        <f t="shared" si="9"/>
        <v>0</v>
      </c>
      <c r="BK15" s="5"/>
      <c r="BL15" s="258">
        <f t="shared" si="10"/>
        <v>0</v>
      </c>
      <c r="BM15" s="46"/>
      <c r="CB15" s="47" t="s">
        <v>180</v>
      </c>
      <c r="CC15" s="263">
        <f t="shared" si="15"/>
        <v>0</v>
      </c>
      <c r="CD15" s="5" t="str">
        <f t="shared" ref="CD15:CD16" si="19">CD14</f>
        <v>% of sales</v>
      </c>
      <c r="CE15" s="338" t="s">
        <v>193</v>
      </c>
      <c r="CF15" s="5"/>
      <c r="CG15" s="5"/>
      <c r="CH15" s="5"/>
      <c r="CI15" s="5"/>
      <c r="CJ15" s="111">
        <f t="shared" si="11"/>
        <v>0</v>
      </c>
      <c r="CK15" s="5"/>
      <c r="CL15" s="258">
        <f t="shared" si="12"/>
        <v>0</v>
      </c>
      <c r="CM15" s="46"/>
      <c r="CP15" s="1">
        <f t="shared" si="0"/>
        <v>44409</v>
      </c>
      <c r="CQ15">
        <v>31</v>
      </c>
    </row>
    <row r="16" spans="2:95" x14ac:dyDescent="0.35">
      <c r="B16" s="148" t="s">
        <v>194</v>
      </c>
      <c r="C16" s="263"/>
      <c r="D16" s="5" t="str">
        <f t="shared" si="16"/>
        <v>% of sales</v>
      </c>
      <c r="E16" s="339" t="s">
        <v>195</v>
      </c>
      <c r="F16" s="5"/>
      <c r="G16" s="5"/>
      <c r="H16" s="5"/>
      <c r="I16" s="5"/>
      <c r="J16" s="142"/>
      <c r="K16" s="117"/>
      <c r="L16" s="174"/>
      <c r="M16" s="46"/>
      <c r="AB16" s="168" t="s">
        <v>194</v>
      </c>
      <c r="AC16" s="263">
        <f t="shared" si="13"/>
        <v>0</v>
      </c>
      <c r="AD16" s="5" t="str">
        <f t="shared" si="17"/>
        <v>% of sales</v>
      </c>
      <c r="AE16" s="339" t="s">
        <v>195</v>
      </c>
      <c r="AF16" s="5"/>
      <c r="AG16" s="5"/>
      <c r="AH16" s="5"/>
      <c r="AI16" s="5"/>
      <c r="AJ16" s="111">
        <f t="shared" si="7"/>
        <v>0</v>
      </c>
      <c r="AK16" s="5"/>
      <c r="AL16" s="258">
        <f t="shared" si="8"/>
        <v>0</v>
      </c>
      <c r="AM16" s="46"/>
      <c r="BB16" s="168" t="s">
        <v>194</v>
      </c>
      <c r="BC16" s="263">
        <f t="shared" si="14"/>
        <v>0</v>
      </c>
      <c r="BD16" s="5" t="str">
        <f t="shared" si="18"/>
        <v>% of sales</v>
      </c>
      <c r="BE16" s="339" t="s">
        <v>195</v>
      </c>
      <c r="BF16" s="5"/>
      <c r="BG16" s="5"/>
      <c r="BH16" s="5"/>
      <c r="BI16" s="5"/>
      <c r="BJ16" s="111">
        <f t="shared" si="9"/>
        <v>0</v>
      </c>
      <c r="BK16" s="5"/>
      <c r="BL16" s="258">
        <f t="shared" si="10"/>
        <v>0</v>
      </c>
      <c r="BM16" s="46"/>
      <c r="CB16" s="168" t="s">
        <v>194</v>
      </c>
      <c r="CC16" s="263">
        <f t="shared" si="15"/>
        <v>0</v>
      </c>
      <c r="CD16" s="5" t="str">
        <f t="shared" si="19"/>
        <v>% of sales</v>
      </c>
      <c r="CE16" s="339" t="s">
        <v>195</v>
      </c>
      <c r="CF16" s="5"/>
      <c r="CG16" s="5"/>
      <c r="CH16" s="5"/>
      <c r="CI16" s="5"/>
      <c r="CJ16" s="111">
        <f t="shared" si="11"/>
        <v>0</v>
      </c>
      <c r="CK16" s="5"/>
      <c r="CL16" s="258">
        <f t="shared" si="12"/>
        <v>0</v>
      </c>
      <c r="CM16" s="46"/>
      <c r="CP16" s="1">
        <f t="shared" si="0"/>
        <v>44440</v>
      </c>
      <c r="CQ16">
        <v>30</v>
      </c>
    </row>
    <row r="17" spans="2:105" x14ac:dyDescent="0.35">
      <c r="B17" s="47"/>
      <c r="C17" s="5"/>
      <c r="D17" s="5"/>
      <c r="E17" s="5"/>
      <c r="F17" s="5"/>
      <c r="G17" s="5"/>
      <c r="H17" s="5"/>
      <c r="I17" s="5"/>
      <c r="J17" s="5"/>
      <c r="K17" s="5"/>
      <c r="L17" s="39">
        <f>SUM(L6:L16)</f>
        <v>0</v>
      </c>
      <c r="M17" s="46"/>
      <c r="AB17" s="47"/>
      <c r="AC17" s="5"/>
      <c r="AD17" s="5"/>
      <c r="AE17" s="5"/>
      <c r="AF17" s="5"/>
      <c r="AG17" s="5"/>
      <c r="AH17" s="5"/>
      <c r="AI17" s="5"/>
      <c r="AJ17" s="5"/>
      <c r="AK17" s="5"/>
      <c r="AL17" s="39">
        <f>SUM(AL6:AL16)</f>
        <v>0</v>
      </c>
      <c r="AM17" s="46"/>
      <c r="BB17" s="47"/>
      <c r="BC17" s="5"/>
      <c r="BD17" s="5"/>
      <c r="BE17" s="5"/>
      <c r="BF17" s="5"/>
      <c r="BG17" s="5"/>
      <c r="BH17" s="5"/>
      <c r="BI17" s="5"/>
      <c r="BJ17" s="5"/>
      <c r="BK17" s="5"/>
      <c r="BL17" s="39">
        <f>SUM(BL6:BL16)</f>
        <v>0</v>
      </c>
      <c r="BM17" s="46"/>
      <c r="CB17" s="47"/>
      <c r="CC17" s="5"/>
      <c r="CD17" s="5"/>
      <c r="CE17" s="5"/>
      <c r="CF17" s="5"/>
      <c r="CG17" s="5"/>
      <c r="CH17" s="5"/>
      <c r="CI17" s="5"/>
      <c r="CJ17" s="5"/>
      <c r="CK17" s="5"/>
      <c r="CL17" s="39">
        <f>SUM(CL6:CL16)</f>
        <v>0</v>
      </c>
      <c r="CM17" s="46"/>
      <c r="CP17" s="1">
        <f t="shared" si="0"/>
        <v>44470</v>
      </c>
      <c r="CQ17">
        <v>31</v>
      </c>
    </row>
    <row r="18" spans="2:105" x14ac:dyDescent="0.35">
      <c r="B18" s="47"/>
      <c r="C18" s="5"/>
      <c r="D18" s="5"/>
      <c r="E18" s="5"/>
      <c r="F18" s="5"/>
      <c r="G18" s="5"/>
      <c r="H18" s="5"/>
      <c r="I18" s="5"/>
      <c r="J18" s="5"/>
      <c r="K18" s="5"/>
      <c r="L18" s="5"/>
      <c r="M18" s="46"/>
      <c r="AB18" s="47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46"/>
      <c r="BB18" s="47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46"/>
      <c r="CB18" s="47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46"/>
      <c r="CP18" s="1">
        <f t="shared" si="0"/>
        <v>44501</v>
      </c>
      <c r="CQ18">
        <v>30</v>
      </c>
    </row>
    <row r="19" spans="2:105" ht="18.5" x14ac:dyDescent="0.45">
      <c r="B19" s="151" t="s">
        <v>82</v>
      </c>
      <c r="C19" s="327">
        <v>44013</v>
      </c>
      <c r="D19" s="112" t="s">
        <v>66</v>
      </c>
      <c r="E19" s="5"/>
      <c r="F19" s="5"/>
      <c r="G19" s="5"/>
      <c r="H19" s="5"/>
      <c r="I19" s="5"/>
      <c r="J19" s="5"/>
      <c r="K19" s="5"/>
      <c r="L19" s="5"/>
      <c r="M19" s="46"/>
      <c r="AB19" s="151" t="s">
        <v>82</v>
      </c>
      <c r="AC19" s="158">
        <f>C19</f>
        <v>44013</v>
      </c>
      <c r="AD19" s="112" t="s">
        <v>71</v>
      </c>
      <c r="AE19" s="5"/>
      <c r="AF19" s="5"/>
      <c r="AG19" s="5"/>
      <c r="AH19" s="5"/>
      <c r="AI19" s="5"/>
      <c r="AJ19" s="5"/>
      <c r="AK19" s="5"/>
      <c r="AL19" s="5"/>
      <c r="AM19" s="46"/>
      <c r="BB19" s="151" t="s">
        <v>82</v>
      </c>
      <c r="BC19" s="158">
        <f>AC19</f>
        <v>44013</v>
      </c>
      <c r="BD19" s="112" t="s">
        <v>75</v>
      </c>
      <c r="BE19" s="5"/>
      <c r="BF19" s="5"/>
      <c r="BG19" s="5"/>
      <c r="BH19" s="5"/>
      <c r="BI19" s="5"/>
      <c r="BJ19" s="5"/>
      <c r="BK19" s="5"/>
      <c r="BL19" s="5"/>
      <c r="BM19" s="46"/>
      <c r="CB19" s="151" t="s">
        <v>82</v>
      </c>
      <c r="CC19" s="158">
        <f>BC19</f>
        <v>44013</v>
      </c>
      <c r="CD19" s="112" t="s">
        <v>76</v>
      </c>
      <c r="CE19" s="5"/>
      <c r="CF19" s="5"/>
      <c r="CG19" s="5"/>
      <c r="CH19" s="5"/>
      <c r="CI19" s="5"/>
      <c r="CJ19" s="5"/>
      <c r="CK19" s="5"/>
      <c r="CL19" s="5"/>
      <c r="CM19" s="46"/>
      <c r="CP19" s="1">
        <f t="shared" si="0"/>
        <v>44531</v>
      </c>
      <c r="CQ19">
        <v>31</v>
      </c>
    </row>
    <row r="20" spans="2:105" x14ac:dyDescent="0.35">
      <c r="B20" s="82"/>
      <c r="C20" s="5"/>
      <c r="D20" s="14" t="s">
        <v>18</v>
      </c>
      <c r="E20" s="14" t="s">
        <v>19</v>
      </c>
      <c r="F20" s="14" t="s">
        <v>20</v>
      </c>
      <c r="G20" s="14" t="s">
        <v>21</v>
      </c>
      <c r="H20" s="14" t="s">
        <v>22</v>
      </c>
      <c r="I20" s="14" t="s">
        <v>23</v>
      </c>
      <c r="J20" s="14" t="s">
        <v>24</v>
      </c>
      <c r="K20" s="5"/>
      <c r="L20" s="14" t="str">
        <f>D19</f>
        <v>Week 1</v>
      </c>
      <c r="M20" s="46"/>
      <c r="AB20" s="82"/>
      <c r="AC20" s="5"/>
      <c r="AD20" s="14" t="s">
        <v>18</v>
      </c>
      <c r="AE20" s="14" t="s">
        <v>19</v>
      </c>
      <c r="AF20" s="14" t="s">
        <v>20</v>
      </c>
      <c r="AG20" s="14" t="s">
        <v>21</v>
      </c>
      <c r="AH20" s="14" t="s">
        <v>22</v>
      </c>
      <c r="AI20" s="14" t="s">
        <v>23</v>
      </c>
      <c r="AJ20" s="14" t="s">
        <v>24</v>
      </c>
      <c r="AK20" s="5"/>
      <c r="AL20" s="14" t="str">
        <f>AD19</f>
        <v>Week 2</v>
      </c>
      <c r="AM20" s="46"/>
      <c r="BB20" s="82"/>
      <c r="BC20" s="5"/>
      <c r="BD20" s="14" t="s">
        <v>18</v>
      </c>
      <c r="BE20" s="14" t="s">
        <v>19</v>
      </c>
      <c r="BF20" s="14" t="s">
        <v>20</v>
      </c>
      <c r="BG20" s="14" t="s">
        <v>21</v>
      </c>
      <c r="BH20" s="14" t="s">
        <v>22</v>
      </c>
      <c r="BI20" s="14" t="s">
        <v>23</v>
      </c>
      <c r="BJ20" s="14" t="s">
        <v>24</v>
      </c>
      <c r="BK20" s="5"/>
      <c r="BL20" s="14" t="str">
        <f>BD19</f>
        <v>Week 3</v>
      </c>
      <c r="BM20" s="46"/>
      <c r="CB20" s="82"/>
      <c r="CC20" s="5"/>
      <c r="CD20" s="14" t="s">
        <v>18</v>
      </c>
      <c r="CE20" s="14" t="s">
        <v>19</v>
      </c>
      <c r="CF20" s="14" t="s">
        <v>20</v>
      </c>
      <c r="CG20" s="14" t="s">
        <v>21</v>
      </c>
      <c r="CH20" s="14" t="s">
        <v>22</v>
      </c>
      <c r="CI20" s="14" t="s">
        <v>23</v>
      </c>
      <c r="CJ20" s="14" t="s">
        <v>24</v>
      </c>
      <c r="CK20" s="5"/>
      <c r="CL20" s="14" t="str">
        <f>CD19</f>
        <v>Week 4</v>
      </c>
      <c r="CM20" s="46"/>
      <c r="CP20" s="1">
        <f t="shared" si="0"/>
        <v>44562</v>
      </c>
      <c r="CQ20">
        <v>31</v>
      </c>
    </row>
    <row r="21" spans="2:105" x14ac:dyDescent="0.35">
      <c r="B21" s="229" t="s">
        <v>183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46"/>
      <c r="AB21" s="229" t="s">
        <v>183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46"/>
      <c r="BB21" s="229" t="s">
        <v>183</v>
      </c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46"/>
      <c r="CB21" s="229" t="s">
        <v>183</v>
      </c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46"/>
      <c r="CP21" s="1">
        <f t="shared" si="0"/>
        <v>44593</v>
      </c>
      <c r="CQ21">
        <v>28</v>
      </c>
    </row>
    <row r="22" spans="2:105" x14ac:dyDescent="0.35">
      <c r="B22" s="148" t="s">
        <v>287</v>
      </c>
      <c r="C22" s="5"/>
      <c r="D22" s="253"/>
      <c r="E22" s="253"/>
      <c r="F22" s="253"/>
      <c r="G22" s="253"/>
      <c r="H22" s="253"/>
      <c r="I22" s="253"/>
      <c r="J22" s="253"/>
      <c r="K22" s="5"/>
      <c r="L22" s="5">
        <f>SUM(D22:J22)</f>
        <v>0</v>
      </c>
      <c r="M22" s="46"/>
      <c r="AB22" s="47" t="str">
        <f>B22</f>
        <v>Sit-in food</v>
      </c>
      <c r="AC22" s="5"/>
      <c r="AD22" s="253"/>
      <c r="AE22" s="253"/>
      <c r="AF22" s="253"/>
      <c r="AG22" s="253"/>
      <c r="AH22" s="253"/>
      <c r="AI22" s="253"/>
      <c r="AJ22" s="253"/>
      <c r="AK22" s="5"/>
      <c r="AL22" s="5">
        <f>SUM(AD22:AJ22)</f>
        <v>0</v>
      </c>
      <c r="AM22" s="46"/>
      <c r="BB22" s="47" t="str">
        <f>AB22</f>
        <v>Sit-in food</v>
      </c>
      <c r="BC22" s="5"/>
      <c r="BD22" s="253"/>
      <c r="BE22" s="253"/>
      <c r="BF22" s="253"/>
      <c r="BG22" s="253"/>
      <c r="BH22" s="253"/>
      <c r="BI22" s="253"/>
      <c r="BJ22" s="253"/>
      <c r="BK22" s="5"/>
      <c r="BL22" s="5">
        <f>SUM(BD22:BJ22)</f>
        <v>0</v>
      </c>
      <c r="BM22" s="46"/>
      <c r="CB22" s="47" t="str">
        <f>BB22</f>
        <v>Sit-in food</v>
      </c>
      <c r="CC22" s="5"/>
      <c r="CD22" s="253"/>
      <c r="CE22" s="253"/>
      <c r="CF22" s="253"/>
      <c r="CG22" s="253"/>
      <c r="CH22" s="253"/>
      <c r="CI22" s="253"/>
      <c r="CJ22" s="253"/>
      <c r="CK22" s="5"/>
      <c r="CL22" s="5">
        <f>SUM(CD22:CJ22)</f>
        <v>0</v>
      </c>
      <c r="CM22" s="46"/>
      <c r="CP22" s="1">
        <f t="shared" si="0"/>
        <v>44621</v>
      </c>
      <c r="CQ22">
        <v>31</v>
      </c>
    </row>
    <row r="23" spans="2:105" x14ac:dyDescent="0.35">
      <c r="B23" s="336" t="s">
        <v>184</v>
      </c>
      <c r="C23" s="5"/>
      <c r="D23" s="254"/>
      <c r="E23" s="254"/>
      <c r="F23" s="254"/>
      <c r="G23" s="254"/>
      <c r="H23" s="254"/>
      <c r="I23" s="254"/>
      <c r="J23" s="254"/>
      <c r="K23" s="5"/>
      <c r="L23" s="5">
        <f>SUM(D23:J23)</f>
        <v>0</v>
      </c>
      <c r="M23" s="46"/>
      <c r="AB23" s="47" t="str">
        <f t="shared" ref="AB23:AB24" si="20">B23</f>
        <v>Take away food</v>
      </c>
      <c r="AC23" s="5"/>
      <c r="AD23" s="253"/>
      <c r="AE23" s="253"/>
      <c r="AF23" s="253"/>
      <c r="AG23" s="253"/>
      <c r="AH23" s="253"/>
      <c r="AI23" s="253"/>
      <c r="AJ23" s="253"/>
      <c r="AK23" s="5"/>
      <c r="AL23" s="5">
        <f>SUM(AD23:AJ23)</f>
        <v>0</v>
      </c>
      <c r="AM23" s="46"/>
      <c r="BB23" s="47" t="str">
        <f t="shared" ref="BB23:BB24" si="21">AB23</f>
        <v>Take away food</v>
      </c>
      <c r="BC23" s="5"/>
      <c r="BD23" s="253"/>
      <c r="BE23" s="253"/>
      <c r="BF23" s="253"/>
      <c r="BG23" s="253"/>
      <c r="BH23" s="253"/>
      <c r="BI23" s="253"/>
      <c r="BJ23" s="253"/>
      <c r="BK23" s="5"/>
      <c r="BL23" s="5">
        <f>SUM(BD23:BJ23)</f>
        <v>0</v>
      </c>
      <c r="BM23" s="46"/>
      <c r="CB23" s="47" t="str">
        <f t="shared" ref="CB23:CB24" si="22">BB23</f>
        <v>Take away food</v>
      </c>
      <c r="CC23" s="5"/>
      <c r="CD23" s="253"/>
      <c r="CE23" s="253"/>
      <c r="CF23" s="253"/>
      <c r="CG23" s="253"/>
      <c r="CH23" s="253"/>
      <c r="CI23" s="253"/>
      <c r="CJ23" s="253"/>
      <c r="CK23" s="5"/>
      <c r="CL23" s="5">
        <f>SUM(CD23:CJ23)</f>
        <v>0</v>
      </c>
      <c r="CM23" s="46"/>
    </row>
    <row r="24" spans="2:105" x14ac:dyDescent="0.35">
      <c r="B24" s="148" t="s">
        <v>185</v>
      </c>
      <c r="C24" s="5"/>
      <c r="D24" s="142"/>
      <c r="E24" s="142"/>
      <c r="F24" s="142"/>
      <c r="G24" s="142"/>
      <c r="H24" s="142"/>
      <c r="I24" s="142"/>
      <c r="J24" s="142"/>
      <c r="K24" s="5"/>
      <c r="L24" s="50">
        <f>SUM(D24:J24)</f>
        <v>0</v>
      </c>
      <c r="M24" s="46"/>
      <c r="AB24" s="47" t="str">
        <f t="shared" si="20"/>
        <v>Take away beverages</v>
      </c>
      <c r="AC24" s="5"/>
      <c r="AD24" s="253"/>
      <c r="AE24" s="253"/>
      <c r="AF24" s="253"/>
      <c r="AG24" s="253"/>
      <c r="AH24" s="253"/>
      <c r="AI24" s="253"/>
      <c r="AJ24" s="253"/>
      <c r="AK24" s="5"/>
      <c r="AL24" s="50">
        <f>SUM(AD24:AJ24)</f>
        <v>0</v>
      </c>
      <c r="AM24" s="46"/>
      <c r="BB24" s="47" t="str">
        <f t="shared" si="21"/>
        <v>Take away beverages</v>
      </c>
      <c r="BC24" s="5"/>
      <c r="BD24" s="253"/>
      <c r="BE24" s="253"/>
      <c r="BF24" s="253"/>
      <c r="BG24" s="253"/>
      <c r="BH24" s="253"/>
      <c r="BI24" s="253"/>
      <c r="BJ24" s="253"/>
      <c r="BK24" s="5"/>
      <c r="BL24" s="50">
        <f>SUM(BD24:BJ24)</f>
        <v>0</v>
      </c>
      <c r="BM24" s="46"/>
      <c r="CB24" s="47" t="str">
        <f t="shared" si="22"/>
        <v>Take away beverages</v>
      </c>
      <c r="CC24" s="5"/>
      <c r="CD24" s="253"/>
      <c r="CE24" s="253"/>
      <c r="CF24" s="253"/>
      <c r="CG24" s="253"/>
      <c r="CH24" s="253"/>
      <c r="CI24" s="253"/>
      <c r="CJ24" s="253"/>
      <c r="CK24" s="5"/>
      <c r="CL24" s="50">
        <f>SUM(CD24:CJ24)</f>
        <v>0</v>
      </c>
      <c r="CM24" s="46"/>
    </row>
    <row r="25" spans="2:105" x14ac:dyDescent="0.35">
      <c r="B25" s="47"/>
      <c r="C25" s="5"/>
      <c r="D25" s="13"/>
      <c r="E25" s="13"/>
      <c r="F25" s="13"/>
      <c r="G25" s="13"/>
      <c r="H25" s="13"/>
      <c r="I25" s="13"/>
      <c r="J25" s="13"/>
      <c r="K25" s="5"/>
      <c r="L25" s="5">
        <f>SUM(L22:L24)</f>
        <v>0</v>
      </c>
      <c r="M25" s="46"/>
      <c r="AB25" s="47"/>
      <c r="AC25" s="5"/>
      <c r="AD25" s="13"/>
      <c r="AE25" s="13"/>
      <c r="AF25" s="13"/>
      <c r="AG25" s="13"/>
      <c r="AH25" s="13"/>
      <c r="AI25" s="13"/>
      <c r="AJ25" s="13"/>
      <c r="AK25" s="5"/>
      <c r="AL25" s="5">
        <f>SUM(AL22:AL24)</f>
        <v>0</v>
      </c>
      <c r="AM25" s="46"/>
      <c r="BB25" s="47"/>
      <c r="BC25" s="5"/>
      <c r="BD25" s="173"/>
      <c r="BE25" s="173"/>
      <c r="BF25" s="173"/>
      <c r="BG25" s="173"/>
      <c r="BH25" s="173"/>
      <c r="BI25" s="173"/>
      <c r="BJ25" s="173"/>
      <c r="BK25" s="5"/>
      <c r="BL25" s="5">
        <f>SUM(BL22:BL24)</f>
        <v>0</v>
      </c>
      <c r="BM25" s="46"/>
      <c r="CB25" s="47"/>
      <c r="CC25" s="5"/>
      <c r="CD25" s="13"/>
      <c r="CE25" s="13"/>
      <c r="CF25" s="13"/>
      <c r="CG25" s="13"/>
      <c r="CH25" s="13"/>
      <c r="CI25" s="13"/>
      <c r="CJ25" s="13"/>
      <c r="CK25" s="5"/>
      <c r="CL25" s="5">
        <f>SUM(CL22:CL24)</f>
        <v>0</v>
      </c>
      <c r="CM25" s="46"/>
    </row>
    <row r="26" spans="2:105" x14ac:dyDescent="0.35">
      <c r="B26" s="255" t="s">
        <v>196</v>
      </c>
      <c r="C26" s="5"/>
      <c r="D26" s="13"/>
      <c r="E26" s="13"/>
      <c r="F26" s="13"/>
      <c r="G26" s="13"/>
      <c r="H26" s="13"/>
      <c r="I26" s="13"/>
      <c r="J26" s="13"/>
      <c r="K26" s="5"/>
      <c r="L26" s="5"/>
      <c r="M26" s="46"/>
      <c r="AB26" s="255" t="s">
        <v>196</v>
      </c>
      <c r="AC26" s="5"/>
      <c r="AD26" s="13"/>
      <c r="AE26" s="13"/>
      <c r="AF26" s="13"/>
      <c r="AG26" s="13"/>
      <c r="AH26" s="13"/>
      <c r="AI26" s="13"/>
      <c r="AJ26" s="13"/>
      <c r="AK26" s="5"/>
      <c r="AL26" s="5"/>
      <c r="AM26" s="46"/>
      <c r="BB26" s="255" t="s">
        <v>196</v>
      </c>
      <c r="BC26" s="5"/>
      <c r="BD26" s="173"/>
      <c r="BE26" s="173"/>
      <c r="BF26" s="173"/>
      <c r="BG26" s="173"/>
      <c r="BH26" s="173"/>
      <c r="BI26" s="173"/>
      <c r="BJ26" s="173"/>
      <c r="BK26" s="5"/>
      <c r="BL26" s="5"/>
      <c r="BM26" s="46"/>
      <c r="CB26" s="255" t="s">
        <v>196</v>
      </c>
      <c r="CC26" s="5"/>
      <c r="CD26" s="13"/>
      <c r="CE26" s="13"/>
      <c r="CF26" s="13"/>
      <c r="CG26" s="13"/>
      <c r="CH26" s="13"/>
      <c r="CI26" s="13"/>
      <c r="CJ26" s="13"/>
      <c r="CK26" s="5"/>
      <c r="CL26" s="5"/>
      <c r="CM26" s="46"/>
    </row>
    <row r="27" spans="2:105" x14ac:dyDescent="0.35">
      <c r="B27" s="168" t="s">
        <v>191</v>
      </c>
      <c r="C27" s="5"/>
      <c r="D27" s="174"/>
      <c r="E27" s="174"/>
      <c r="F27" s="174"/>
      <c r="G27" s="174"/>
      <c r="H27" s="174"/>
      <c r="I27" s="174"/>
      <c r="J27" s="174"/>
      <c r="K27" s="5"/>
      <c r="L27" s="32">
        <f>SUM(D27:J27)</f>
        <v>0</v>
      </c>
      <c r="M27" s="46"/>
      <c r="AB27" s="168" t="s">
        <v>191</v>
      </c>
      <c r="AC27" s="5"/>
      <c r="AD27" s="174"/>
      <c r="AE27" s="174"/>
      <c r="AF27" s="174"/>
      <c r="AG27" s="174"/>
      <c r="AH27" s="174"/>
      <c r="AI27" s="174"/>
      <c r="AJ27" s="174"/>
      <c r="AK27" s="5"/>
      <c r="AL27" s="32">
        <f>SUM(AD27:AJ27)</f>
        <v>0</v>
      </c>
      <c r="AM27" s="46"/>
      <c r="BB27" s="168" t="s">
        <v>191</v>
      </c>
      <c r="BC27" s="5"/>
      <c r="BD27" s="174"/>
      <c r="BE27" s="174"/>
      <c r="BF27" s="174"/>
      <c r="BG27" s="174"/>
      <c r="BH27" s="174"/>
      <c r="BI27" s="174"/>
      <c r="BJ27" s="174"/>
      <c r="BK27" s="5"/>
      <c r="BL27" s="32">
        <f>SUM(BD27:BJ27)</f>
        <v>0</v>
      </c>
      <c r="BM27" s="46"/>
      <c r="CB27" s="168" t="s">
        <v>191</v>
      </c>
      <c r="CC27" s="5"/>
      <c r="CD27" s="174"/>
      <c r="CE27" s="174"/>
      <c r="CF27" s="174"/>
      <c r="CG27" s="174"/>
      <c r="CH27" s="174"/>
      <c r="CI27" s="174"/>
      <c r="CJ27" s="174"/>
      <c r="CK27" s="5"/>
      <c r="CL27" s="32">
        <f>SUM(CD27:CJ27)</f>
        <v>0</v>
      </c>
      <c r="CM27" s="46"/>
    </row>
    <row r="28" spans="2:105" x14ac:dyDescent="0.35">
      <c r="B28" s="168" t="s">
        <v>203</v>
      </c>
      <c r="C28" s="5"/>
      <c r="D28" s="174"/>
      <c r="E28" s="174"/>
      <c r="F28" s="174"/>
      <c r="G28" s="174"/>
      <c r="H28" s="174"/>
      <c r="I28" s="174"/>
      <c r="J28" s="174"/>
      <c r="K28" s="5"/>
      <c r="L28" s="32">
        <f t="shared" ref="L28:L29" si="23">SUM(D28:J28)</f>
        <v>0</v>
      </c>
      <c r="M28" s="46"/>
      <c r="AB28" s="168" t="s">
        <v>203</v>
      </c>
      <c r="AC28" s="5"/>
      <c r="AD28" s="174"/>
      <c r="AE28" s="174"/>
      <c r="AF28" s="174"/>
      <c r="AG28" s="174"/>
      <c r="AH28" s="174"/>
      <c r="AI28" s="174"/>
      <c r="AJ28" s="174"/>
      <c r="AK28" s="5"/>
      <c r="AL28" s="32">
        <f t="shared" ref="AL28:AL29" si="24">SUM(AD28:AJ28)</f>
        <v>0</v>
      </c>
      <c r="AM28" s="46"/>
      <c r="BB28" s="168" t="s">
        <v>203</v>
      </c>
      <c r="BC28" s="5"/>
      <c r="BD28" s="174"/>
      <c r="BE28" s="174"/>
      <c r="BF28" s="174"/>
      <c r="BG28" s="174"/>
      <c r="BH28" s="174"/>
      <c r="BI28" s="174"/>
      <c r="BJ28" s="174"/>
      <c r="BK28" s="5"/>
      <c r="BL28" s="32">
        <f t="shared" ref="BL28:BL29" si="25">SUM(BD28:BJ28)</f>
        <v>0</v>
      </c>
      <c r="BM28" s="46"/>
      <c r="CB28" s="168" t="s">
        <v>203</v>
      </c>
      <c r="CC28" s="5"/>
      <c r="CD28" s="174"/>
      <c r="CE28" s="174"/>
      <c r="CF28" s="174"/>
      <c r="CG28" s="174"/>
      <c r="CH28" s="174"/>
      <c r="CI28" s="174"/>
      <c r="CJ28" s="174"/>
      <c r="CK28" s="5"/>
      <c r="CL28" s="32">
        <f t="shared" ref="CL28:CL29" si="26">SUM(CD28:CJ28)</f>
        <v>0</v>
      </c>
      <c r="CM28" s="46"/>
    </row>
    <row r="29" spans="2:105" x14ac:dyDescent="0.35">
      <c r="B29" s="47" t="str">
        <f>B16</f>
        <v xml:space="preserve">Other </v>
      </c>
      <c r="C29" s="5"/>
      <c r="D29" s="174"/>
      <c r="E29" s="174"/>
      <c r="F29" s="174"/>
      <c r="G29" s="174"/>
      <c r="H29" s="174"/>
      <c r="I29" s="174"/>
      <c r="J29" s="174"/>
      <c r="K29" s="5"/>
      <c r="L29" s="32">
        <f t="shared" si="23"/>
        <v>0</v>
      </c>
      <c r="M29" s="46"/>
      <c r="AB29" s="47" t="str">
        <f>AB16</f>
        <v xml:space="preserve">Other </v>
      </c>
      <c r="AC29" s="5"/>
      <c r="AD29" s="174"/>
      <c r="AE29" s="174"/>
      <c r="AF29" s="174"/>
      <c r="AG29" s="174"/>
      <c r="AH29" s="174"/>
      <c r="AI29" s="174"/>
      <c r="AJ29" s="174"/>
      <c r="AK29" s="5"/>
      <c r="AL29" s="32">
        <f t="shared" si="24"/>
        <v>0</v>
      </c>
      <c r="AM29" s="46"/>
      <c r="BB29" s="47" t="str">
        <f>BB16</f>
        <v xml:space="preserve">Other </v>
      </c>
      <c r="BC29" s="5"/>
      <c r="BD29" s="174"/>
      <c r="BE29" s="174"/>
      <c r="BF29" s="174"/>
      <c r="BG29" s="174"/>
      <c r="BH29" s="174"/>
      <c r="BI29" s="174"/>
      <c r="BJ29" s="174"/>
      <c r="BK29" s="5"/>
      <c r="BL29" s="32">
        <f t="shared" si="25"/>
        <v>0</v>
      </c>
      <c r="BM29" s="46"/>
      <c r="CB29" s="47" t="str">
        <f>CB16</f>
        <v xml:space="preserve">Other </v>
      </c>
      <c r="CC29" s="5"/>
      <c r="CD29" s="174"/>
      <c r="CE29" s="174"/>
      <c r="CF29" s="174"/>
      <c r="CG29" s="174"/>
      <c r="CH29" s="174"/>
      <c r="CI29" s="174"/>
      <c r="CJ29" s="174"/>
      <c r="CK29" s="5"/>
      <c r="CL29" s="32">
        <f t="shared" si="26"/>
        <v>0</v>
      </c>
      <c r="CM29" s="46"/>
    </row>
    <row r="30" spans="2:105" ht="15" thickBot="1" x14ac:dyDescent="0.4">
      <c r="B30" s="256"/>
      <c r="D30" s="35"/>
      <c r="E30" s="35"/>
      <c r="F30" s="35"/>
      <c r="G30" s="35"/>
      <c r="H30" s="35"/>
      <c r="I30" s="35"/>
      <c r="J30" s="35"/>
      <c r="M30" s="257"/>
      <c r="AB30" s="256"/>
      <c r="AD30" s="35"/>
      <c r="AE30" s="35"/>
      <c r="AF30" s="35"/>
      <c r="AG30" s="35"/>
      <c r="AH30" s="35"/>
      <c r="AI30" s="35"/>
      <c r="AJ30" s="35"/>
      <c r="AM30" s="257"/>
      <c r="BB30" s="256"/>
      <c r="BD30" s="35"/>
      <c r="BE30" s="35"/>
      <c r="BF30" s="35"/>
      <c r="BG30" s="35"/>
      <c r="BH30" s="35"/>
      <c r="BI30" s="35"/>
      <c r="BJ30" s="35"/>
      <c r="BM30" s="257"/>
      <c r="CB30" s="256"/>
      <c r="CD30" s="35"/>
      <c r="CE30" s="35"/>
      <c r="CF30" s="35"/>
      <c r="CG30" s="35"/>
      <c r="CH30" s="35"/>
      <c r="CI30" s="35"/>
      <c r="CJ30" s="35"/>
      <c r="CM30" s="257"/>
    </row>
    <row r="31" spans="2:105" x14ac:dyDescent="0.35">
      <c r="B31" s="71" t="s">
        <v>186</v>
      </c>
      <c r="C31" s="52"/>
      <c r="D31" s="53" t="s">
        <v>18</v>
      </c>
      <c r="E31" s="53" t="s">
        <v>19</v>
      </c>
      <c r="F31" s="53" t="s">
        <v>20</v>
      </c>
      <c r="G31" s="53" t="s">
        <v>21</v>
      </c>
      <c r="H31" s="53" t="s">
        <v>22</v>
      </c>
      <c r="I31" s="53" t="s">
        <v>23</v>
      </c>
      <c r="J31" s="53" t="s">
        <v>24</v>
      </c>
      <c r="K31" s="52"/>
      <c r="L31" s="53" t="s">
        <v>1</v>
      </c>
      <c r="M31" s="54" t="s">
        <v>26</v>
      </c>
      <c r="N31" s="66" t="s">
        <v>47</v>
      </c>
      <c r="AB31" s="71" t="s">
        <v>186</v>
      </c>
      <c r="AC31" s="52"/>
      <c r="AD31" s="53" t="s">
        <v>18</v>
      </c>
      <c r="AE31" s="53" t="s">
        <v>19</v>
      </c>
      <c r="AF31" s="53" t="s">
        <v>20</v>
      </c>
      <c r="AG31" s="53" t="s">
        <v>21</v>
      </c>
      <c r="AH31" s="53" t="s">
        <v>22</v>
      </c>
      <c r="AI31" s="53" t="s">
        <v>23</v>
      </c>
      <c r="AJ31" s="53" t="s">
        <v>24</v>
      </c>
      <c r="AK31" s="52"/>
      <c r="AL31" s="53" t="s">
        <v>1</v>
      </c>
      <c r="AM31" s="54" t="s">
        <v>26</v>
      </c>
      <c r="AN31" s="66" t="s">
        <v>47</v>
      </c>
      <c r="BB31" s="71" t="s">
        <v>186</v>
      </c>
      <c r="BC31" s="52"/>
      <c r="BD31" s="53" t="s">
        <v>18</v>
      </c>
      <c r="BE31" s="53" t="s">
        <v>19</v>
      </c>
      <c r="BF31" s="53" t="s">
        <v>20</v>
      </c>
      <c r="BG31" s="53" t="s">
        <v>21</v>
      </c>
      <c r="BH31" s="53" t="s">
        <v>22</v>
      </c>
      <c r="BI31" s="53" t="s">
        <v>23</v>
      </c>
      <c r="BJ31" s="53" t="s">
        <v>24</v>
      </c>
      <c r="BK31" s="52"/>
      <c r="BL31" s="53" t="s">
        <v>1</v>
      </c>
      <c r="BM31" s="54" t="s">
        <v>26</v>
      </c>
      <c r="BN31" s="66" t="s">
        <v>47</v>
      </c>
      <c r="CB31" s="71" t="s">
        <v>186</v>
      </c>
      <c r="CC31" s="52"/>
      <c r="CD31" s="53" t="s">
        <v>18</v>
      </c>
      <c r="CE31" s="53" t="s">
        <v>19</v>
      </c>
      <c r="CF31" s="53" t="s">
        <v>20</v>
      </c>
      <c r="CG31" s="53" t="s">
        <v>21</v>
      </c>
      <c r="CH31" s="53" t="s">
        <v>22</v>
      </c>
      <c r="CI31" s="53" t="s">
        <v>23</v>
      </c>
      <c r="CJ31" s="53" t="s">
        <v>24</v>
      </c>
      <c r="CK31" s="52"/>
      <c r="CL31" s="53" t="s">
        <v>1</v>
      </c>
      <c r="CM31" s="54" t="s">
        <v>26</v>
      </c>
      <c r="CN31" s="66" t="s">
        <v>47</v>
      </c>
    </row>
    <row r="32" spans="2:105" x14ac:dyDescent="0.35">
      <c r="B32" s="55" t="s">
        <v>187</v>
      </c>
      <c r="C32" s="56"/>
      <c r="D32" s="57">
        <f>D22*C6</f>
        <v>0</v>
      </c>
      <c r="E32" s="57">
        <f>E22*C6</f>
        <v>0</v>
      </c>
      <c r="F32" s="57">
        <f>F22*C6</f>
        <v>0</v>
      </c>
      <c r="G32" s="57">
        <f>G22*C6</f>
        <v>0</v>
      </c>
      <c r="H32" s="57">
        <f>H22*C6</f>
        <v>0</v>
      </c>
      <c r="I32" s="57">
        <f>I22*C6</f>
        <v>0</v>
      </c>
      <c r="J32" s="57">
        <f>J22*C6</f>
        <v>0</v>
      </c>
      <c r="K32" s="56"/>
      <c r="L32" s="57">
        <f>SUM(D32:K32)</f>
        <v>0</v>
      </c>
      <c r="M32" s="58"/>
      <c r="N32" s="26" t="e">
        <f>L32/L22</f>
        <v>#DIV/0!</v>
      </c>
      <c r="AB32" s="55" t="s">
        <v>187</v>
      </c>
      <c r="AC32" s="56"/>
      <c r="AD32" s="57">
        <f>AD22*AC6</f>
        <v>0</v>
      </c>
      <c r="AE32" s="57">
        <f>AE22*AC6</f>
        <v>0</v>
      </c>
      <c r="AF32" s="57">
        <f>AF22*AC6</f>
        <v>0</v>
      </c>
      <c r="AG32" s="57">
        <f>AG22*AC6</f>
        <v>0</v>
      </c>
      <c r="AH32" s="57">
        <f>AH22*AC6</f>
        <v>0</v>
      </c>
      <c r="AI32" s="57">
        <f>AI22*AC6</f>
        <v>0</v>
      </c>
      <c r="AJ32" s="57">
        <f>AJ22*AC6</f>
        <v>0</v>
      </c>
      <c r="AK32" s="56"/>
      <c r="AL32" s="57">
        <f>SUM(AD32:AK32)</f>
        <v>0</v>
      </c>
      <c r="AM32" s="58"/>
      <c r="AN32" s="26" t="e">
        <f>AL32/AL22</f>
        <v>#DIV/0!</v>
      </c>
      <c r="BB32" s="55" t="s">
        <v>187</v>
      </c>
      <c r="BC32" s="56"/>
      <c r="BD32" s="57">
        <f>BD22*BC6</f>
        <v>0</v>
      </c>
      <c r="BE32" s="57">
        <f>BE22*BC6</f>
        <v>0</v>
      </c>
      <c r="BF32" s="57">
        <f>BF22*BC6</f>
        <v>0</v>
      </c>
      <c r="BG32" s="57">
        <f>BG22*BC6</f>
        <v>0</v>
      </c>
      <c r="BH32" s="57">
        <f>BH22*BC6</f>
        <v>0</v>
      </c>
      <c r="BI32" s="57">
        <f>BI22*BC6</f>
        <v>0</v>
      </c>
      <c r="BJ32" s="57">
        <f>BJ22*BC6</f>
        <v>0</v>
      </c>
      <c r="BK32" s="56"/>
      <c r="BL32" s="57">
        <f>SUM(BD32:BK32)</f>
        <v>0</v>
      </c>
      <c r="BM32" s="58"/>
      <c r="BN32" s="26" t="e">
        <f>BL32/BL22</f>
        <v>#DIV/0!</v>
      </c>
      <c r="CB32" s="55" t="s">
        <v>187</v>
      </c>
      <c r="CC32" s="56"/>
      <c r="CD32" s="57">
        <f>CD22*CC6</f>
        <v>0</v>
      </c>
      <c r="CE32" s="57">
        <f>CE22*CC6</f>
        <v>0</v>
      </c>
      <c r="CF32" s="57">
        <f>CF22*CC6</f>
        <v>0</v>
      </c>
      <c r="CG32" s="57">
        <f>CG22*CC6</f>
        <v>0</v>
      </c>
      <c r="CH32" s="57">
        <f>CH22*CC6</f>
        <v>0</v>
      </c>
      <c r="CI32" s="57">
        <f>CI22*CC6</f>
        <v>0</v>
      </c>
      <c r="CJ32" s="57">
        <f>CJ22*CC6</f>
        <v>0</v>
      </c>
      <c r="CK32" s="56"/>
      <c r="CL32" s="57">
        <f>SUM(CD32:CK32)</f>
        <v>0</v>
      </c>
      <c r="CM32" s="58"/>
      <c r="CN32" s="26" t="e">
        <f>CL32/CL22</f>
        <v>#DIV/0!</v>
      </c>
      <c r="CP32" s="130"/>
      <c r="CQ32" s="42"/>
      <c r="CR32" s="42"/>
      <c r="CS32" s="129"/>
      <c r="CT32" s="129"/>
      <c r="CU32" s="129"/>
      <c r="CV32" s="129"/>
      <c r="CW32" s="42"/>
      <c r="CX32" s="42"/>
      <c r="CY32" s="42"/>
      <c r="CZ32" s="42"/>
      <c r="DA32" s="44"/>
    </row>
    <row r="33" spans="2:105" x14ac:dyDescent="0.35">
      <c r="B33" s="55" t="s">
        <v>188</v>
      </c>
      <c r="C33" s="56"/>
      <c r="D33" s="57">
        <f>D22*C7</f>
        <v>0</v>
      </c>
      <c r="E33" s="57">
        <f>E22*C7</f>
        <v>0</v>
      </c>
      <c r="F33" s="57">
        <f>F22*C7</f>
        <v>0</v>
      </c>
      <c r="G33" s="57">
        <f>G22*C7</f>
        <v>0</v>
      </c>
      <c r="H33" s="57">
        <f>H22*C7</f>
        <v>0</v>
      </c>
      <c r="I33" s="57">
        <f>I22*C7</f>
        <v>0</v>
      </c>
      <c r="J33" s="57">
        <f>J22*C7</f>
        <v>0</v>
      </c>
      <c r="K33" s="56"/>
      <c r="L33" s="80">
        <f>SUM(D33:J33)</f>
        <v>0</v>
      </c>
      <c r="M33" s="58"/>
      <c r="N33" s="26" t="e">
        <f>L33/L22</f>
        <v>#DIV/0!</v>
      </c>
      <c r="AB33" s="55" t="s">
        <v>188</v>
      </c>
      <c r="AC33" s="56"/>
      <c r="AD33" s="57">
        <f>AD22*AC7</f>
        <v>0</v>
      </c>
      <c r="AE33" s="57">
        <f>AE22*AC7</f>
        <v>0</v>
      </c>
      <c r="AF33" s="57">
        <f>AF22*AC7</f>
        <v>0</v>
      </c>
      <c r="AG33" s="57">
        <f>AG22*AC7</f>
        <v>0</v>
      </c>
      <c r="AH33" s="57">
        <f>AH22*AC7</f>
        <v>0</v>
      </c>
      <c r="AI33" s="57">
        <f>AI22*AC7</f>
        <v>0</v>
      </c>
      <c r="AJ33" s="57">
        <f>AJ22*AC7</f>
        <v>0</v>
      </c>
      <c r="AK33" s="56"/>
      <c r="AL33" s="80">
        <f>SUM(AD33:AJ33)</f>
        <v>0</v>
      </c>
      <c r="AM33" s="58"/>
      <c r="AN33" s="26" t="e">
        <f>AL33/AL22</f>
        <v>#DIV/0!</v>
      </c>
      <c r="BB33" s="55" t="s">
        <v>188</v>
      </c>
      <c r="BC33" s="56"/>
      <c r="BD33" s="57">
        <f>BD22*BC7</f>
        <v>0</v>
      </c>
      <c r="BE33" s="57">
        <f>BE22*BC7</f>
        <v>0</v>
      </c>
      <c r="BF33" s="57">
        <f>BF22*BC7</f>
        <v>0</v>
      </c>
      <c r="BG33" s="57">
        <f>BG22*BC7</f>
        <v>0</v>
      </c>
      <c r="BH33" s="57">
        <f>BH22*BC7</f>
        <v>0</v>
      </c>
      <c r="BI33" s="57">
        <f>BI22*BC7</f>
        <v>0</v>
      </c>
      <c r="BJ33" s="57">
        <f>BJ22*BC7</f>
        <v>0</v>
      </c>
      <c r="BK33" s="56"/>
      <c r="BL33" s="80">
        <f>SUM(BD33:BJ33)</f>
        <v>0</v>
      </c>
      <c r="BM33" s="58"/>
      <c r="BN33" s="26" t="e">
        <f>BL33/BL22</f>
        <v>#DIV/0!</v>
      </c>
      <c r="CB33" s="55" t="s">
        <v>188</v>
      </c>
      <c r="CC33" s="56"/>
      <c r="CD33" s="57">
        <f>CD22*CC7</f>
        <v>0</v>
      </c>
      <c r="CE33" s="57">
        <f>CE22*CC7</f>
        <v>0</v>
      </c>
      <c r="CF33" s="57">
        <f>CF22*CC7</f>
        <v>0</v>
      </c>
      <c r="CG33" s="57">
        <f>CG22*CC7</f>
        <v>0</v>
      </c>
      <c r="CH33" s="57">
        <f>CH22*CC7</f>
        <v>0</v>
      </c>
      <c r="CI33" s="57">
        <f>CI22*CC7</f>
        <v>0</v>
      </c>
      <c r="CJ33" s="57">
        <f>CJ22*CC7</f>
        <v>0</v>
      </c>
      <c r="CK33" s="56"/>
      <c r="CL33" s="80">
        <f>SUM(CD33:CJ33)</f>
        <v>0</v>
      </c>
      <c r="CM33" s="58"/>
      <c r="CN33" s="26" t="e">
        <f>CL33/CL22</f>
        <v>#DIV/0!</v>
      </c>
      <c r="CP33" s="47"/>
      <c r="CQ33" s="5"/>
      <c r="CR33" s="5"/>
      <c r="CS33" s="122"/>
      <c r="CT33" s="122"/>
      <c r="CU33" s="122"/>
      <c r="CV33" s="122"/>
      <c r="CW33" s="5"/>
      <c r="CX33" s="123" t="s">
        <v>77</v>
      </c>
      <c r="CY33" s="5"/>
      <c r="CZ33" s="134" t="s">
        <v>78</v>
      </c>
      <c r="DA33" s="46"/>
    </row>
    <row r="34" spans="2:105" x14ac:dyDescent="0.35">
      <c r="B34" s="55" t="s">
        <v>189</v>
      </c>
      <c r="C34" s="56"/>
      <c r="D34" s="57">
        <f>D23*C8</f>
        <v>0</v>
      </c>
      <c r="E34" s="57">
        <f>E23*C8</f>
        <v>0</v>
      </c>
      <c r="F34" s="57">
        <f>F23*C8</f>
        <v>0</v>
      </c>
      <c r="G34" s="57">
        <f>G23*C8</f>
        <v>0</v>
      </c>
      <c r="H34" s="57">
        <f>H23*C8</f>
        <v>0</v>
      </c>
      <c r="I34" s="57">
        <f>I23*C8</f>
        <v>0</v>
      </c>
      <c r="J34" s="57">
        <f>J23*C8</f>
        <v>0</v>
      </c>
      <c r="K34" s="56"/>
      <c r="L34" s="80">
        <f>SUM(D34:J34)</f>
        <v>0</v>
      </c>
      <c r="M34" s="58"/>
      <c r="N34" s="26" t="e">
        <f t="shared" ref="N34:N35" si="27">L34/L23</f>
        <v>#DIV/0!</v>
      </c>
      <c r="AB34" s="55" t="s">
        <v>189</v>
      </c>
      <c r="AC34" s="56"/>
      <c r="AD34" s="57">
        <f>AD23*AC8</f>
        <v>0</v>
      </c>
      <c r="AE34" s="57">
        <f>AE23*AC8</f>
        <v>0</v>
      </c>
      <c r="AF34" s="57">
        <f>AF23*AC8</f>
        <v>0</v>
      </c>
      <c r="AG34" s="57">
        <f>AG23*AC8</f>
        <v>0</v>
      </c>
      <c r="AH34" s="57">
        <f>AH23*AC8</f>
        <v>0</v>
      </c>
      <c r="AI34" s="57">
        <f>AI23*AC8</f>
        <v>0</v>
      </c>
      <c r="AJ34" s="57">
        <f>AJ23*AC8</f>
        <v>0</v>
      </c>
      <c r="AK34" s="56"/>
      <c r="AL34" s="80">
        <f>SUM(AD34:AJ34)</f>
        <v>0</v>
      </c>
      <c r="AM34" s="58"/>
      <c r="AN34" s="26" t="e">
        <f t="shared" ref="AN34:AN35" si="28">AL34/AL23</f>
        <v>#DIV/0!</v>
      </c>
      <c r="BB34" s="55" t="s">
        <v>189</v>
      </c>
      <c r="BC34" s="56"/>
      <c r="BD34" s="57">
        <f>BD23*BC8</f>
        <v>0</v>
      </c>
      <c r="BE34" s="57">
        <f>BE23*BC8</f>
        <v>0</v>
      </c>
      <c r="BF34" s="57">
        <f>BF23*BC8</f>
        <v>0</v>
      </c>
      <c r="BG34" s="57">
        <f>BG23*BC8</f>
        <v>0</v>
      </c>
      <c r="BH34" s="57">
        <f>BH23*BC8</f>
        <v>0</v>
      </c>
      <c r="BI34" s="57">
        <f>BI23*BC8</f>
        <v>0</v>
      </c>
      <c r="BJ34" s="57">
        <f>BJ23*BC8</f>
        <v>0</v>
      </c>
      <c r="BK34" s="56"/>
      <c r="BL34" s="80">
        <f>SUM(BD34:BJ34)</f>
        <v>0</v>
      </c>
      <c r="BM34" s="58"/>
      <c r="BN34" s="26" t="e">
        <f t="shared" ref="BN34:BN35" si="29">BL34/BL23</f>
        <v>#DIV/0!</v>
      </c>
      <c r="CB34" s="55" t="s">
        <v>189</v>
      </c>
      <c r="CC34" s="56"/>
      <c r="CD34" s="57">
        <f>CD23*CC8</f>
        <v>0</v>
      </c>
      <c r="CE34" s="57">
        <f>CE23*CC8</f>
        <v>0</v>
      </c>
      <c r="CF34" s="57">
        <f>CF23*CC8</f>
        <v>0</v>
      </c>
      <c r="CG34" s="57">
        <f>CG23*CC8</f>
        <v>0</v>
      </c>
      <c r="CH34" s="57">
        <f>CH23*CC8</f>
        <v>0</v>
      </c>
      <c r="CI34" s="57">
        <f>CI23*CC8</f>
        <v>0</v>
      </c>
      <c r="CJ34" s="57">
        <f>CJ23*CC8</f>
        <v>0</v>
      </c>
      <c r="CK34" s="56"/>
      <c r="CL34" s="80">
        <f>SUM(CD34:CJ34)</f>
        <v>0</v>
      </c>
      <c r="CM34" s="58"/>
      <c r="CN34" s="26" t="e">
        <f t="shared" ref="CN34:CN35" si="30">CL34/CL23</f>
        <v>#DIV/0!</v>
      </c>
      <c r="CP34" s="82" t="s">
        <v>81</v>
      </c>
      <c r="CQ34" s="17">
        <f>C19</f>
        <v>44013</v>
      </c>
      <c r="CR34" s="5"/>
      <c r="CS34" s="312" t="s">
        <v>66</v>
      </c>
      <c r="CT34" s="312" t="s">
        <v>71</v>
      </c>
      <c r="CU34" s="312" t="s">
        <v>75</v>
      </c>
      <c r="CV34" s="312" t="s">
        <v>76</v>
      </c>
      <c r="CW34" s="5"/>
      <c r="CX34" s="123" t="s">
        <v>83</v>
      </c>
      <c r="CY34" s="5"/>
      <c r="CZ34" s="134" t="s">
        <v>79</v>
      </c>
      <c r="DA34" s="46"/>
    </row>
    <row r="35" spans="2:105" x14ac:dyDescent="0.35">
      <c r="B35" s="55" t="s">
        <v>190</v>
      </c>
      <c r="C35" s="56"/>
      <c r="D35" s="76">
        <f>D24*C9</f>
        <v>0</v>
      </c>
      <c r="E35" s="76">
        <f>E24*C9</f>
        <v>0</v>
      </c>
      <c r="F35" s="76">
        <f>F24*C9</f>
        <v>0</v>
      </c>
      <c r="G35" s="76">
        <f>G24*C9</f>
        <v>0</v>
      </c>
      <c r="H35" s="76">
        <f>H24*C9</f>
        <v>0</v>
      </c>
      <c r="I35" s="76">
        <f>I24*C9</f>
        <v>0</v>
      </c>
      <c r="J35" s="76">
        <f>J24*C9</f>
        <v>0</v>
      </c>
      <c r="K35" s="56"/>
      <c r="L35" s="77">
        <f t="shared" ref="L35" si="31">SUM(D35:J35)</f>
        <v>0</v>
      </c>
      <c r="M35" s="58"/>
      <c r="N35" s="26" t="e">
        <f t="shared" si="27"/>
        <v>#DIV/0!</v>
      </c>
      <c r="AB35" s="55" t="s">
        <v>190</v>
      </c>
      <c r="AC35" s="56"/>
      <c r="AD35" s="76">
        <f>AD24*AC9</f>
        <v>0</v>
      </c>
      <c r="AE35" s="76">
        <f>AE24*AC9</f>
        <v>0</v>
      </c>
      <c r="AF35" s="76">
        <f>AF24*AC9</f>
        <v>0</v>
      </c>
      <c r="AG35" s="76">
        <f>AG24*AC9</f>
        <v>0</v>
      </c>
      <c r="AH35" s="76">
        <f>AH24*AC9</f>
        <v>0</v>
      </c>
      <c r="AI35" s="76">
        <f>AI24*AC9</f>
        <v>0</v>
      </c>
      <c r="AJ35" s="76">
        <f>AJ24*AC9</f>
        <v>0</v>
      </c>
      <c r="AK35" s="56"/>
      <c r="AL35" s="77">
        <f t="shared" ref="AL35" si="32">SUM(AD35:AJ35)</f>
        <v>0</v>
      </c>
      <c r="AM35" s="58"/>
      <c r="AN35" s="26" t="e">
        <f t="shared" si="28"/>
        <v>#DIV/0!</v>
      </c>
      <c r="BB35" s="55" t="s">
        <v>190</v>
      </c>
      <c r="BC35" s="56"/>
      <c r="BD35" s="76">
        <f>BD24*BC9</f>
        <v>0</v>
      </c>
      <c r="BE35" s="76">
        <f>BE24*BC9</f>
        <v>0</v>
      </c>
      <c r="BF35" s="76">
        <f>BF24*BC9</f>
        <v>0</v>
      </c>
      <c r="BG35" s="76">
        <f>BG24*BC9</f>
        <v>0</v>
      </c>
      <c r="BH35" s="76">
        <f>BH24*BC9</f>
        <v>0</v>
      </c>
      <c r="BI35" s="76">
        <f>BI24*BC9</f>
        <v>0</v>
      </c>
      <c r="BJ35" s="76">
        <f>BJ24*BC9</f>
        <v>0</v>
      </c>
      <c r="BK35" s="56"/>
      <c r="BL35" s="77">
        <f t="shared" ref="BL35" si="33">SUM(BD35:BJ35)</f>
        <v>0</v>
      </c>
      <c r="BM35" s="58"/>
      <c r="BN35" s="26" t="e">
        <f t="shared" si="29"/>
        <v>#DIV/0!</v>
      </c>
      <c r="CB35" s="55" t="s">
        <v>190</v>
      </c>
      <c r="CC35" s="56"/>
      <c r="CD35" s="76">
        <f>CD24*CC9</f>
        <v>0</v>
      </c>
      <c r="CE35" s="76">
        <f>CE24*CC9</f>
        <v>0</v>
      </c>
      <c r="CF35" s="76">
        <f>CF24*CC9</f>
        <v>0</v>
      </c>
      <c r="CG35" s="76">
        <f>CG24*CC9</f>
        <v>0</v>
      </c>
      <c r="CH35" s="76">
        <f>CH24*CC9</f>
        <v>0</v>
      </c>
      <c r="CI35" s="76">
        <f>CI24*CC9</f>
        <v>0</v>
      </c>
      <c r="CJ35" s="76">
        <f>CJ24*CC9</f>
        <v>0</v>
      </c>
      <c r="CK35" s="56"/>
      <c r="CL35" s="77">
        <f t="shared" ref="CL35" si="34">SUM(CD35:CJ35)</f>
        <v>0</v>
      </c>
      <c r="CM35" s="58"/>
      <c r="CN35" s="26" t="e">
        <f t="shared" si="30"/>
        <v>#DIV/0!</v>
      </c>
      <c r="CP35" s="47"/>
      <c r="CQ35" s="5"/>
      <c r="CR35" s="5"/>
      <c r="CS35" s="122"/>
      <c r="CT35" s="122"/>
      <c r="CU35" s="122"/>
      <c r="CV35" s="122"/>
      <c r="CW35" s="5"/>
      <c r="CX35" s="166">
        <f>SUM(CS46:CV46)</f>
        <v>0</v>
      </c>
      <c r="CY35" s="5"/>
      <c r="CZ35" s="134" t="s">
        <v>80</v>
      </c>
      <c r="DA35" s="131">
        <f>IF(CQ34=CP2,CQ2,0)+IF(CQ34=CP3,CQ3,0)+IF(CQ34=CP4,CQ4,0)+IF(CQ34=CP5,CQ5,0)+IF(CQ34=CP6,CQ6,0)+IF(CQ34=CP7,CQ7,0)+IF(CQ34=CP8,CQ8,0)+IF(CQ34=CP9,CQ9,0)+IF(CQ34=CP10,CQ10,0)+IF(CQ34=CP11,CQ11,0)+IF(CQ34=CP12,CQ12,0)+IF(CQ34=CP13,CQ13,0)+IF(CQ34=CP14,CQ14,0)+IF(CQ34=CP15,CQ15,0)+IF(CQ34=CP16,CQ16,0)+IF(CQ34=CP17,CQ17,0)+IF(CQ34=CP18,CQ18,0)+IF(CQ34=CP19,CQ19,0)+IF(CQ34=CP20,CQ20,0)+IF(CQ34=CP21,CQ21,0)+IF(CQ34=CP22,CQ22,0)</f>
        <v>31</v>
      </c>
    </row>
    <row r="36" spans="2:105" ht="15" customHeight="1" x14ac:dyDescent="0.35">
      <c r="B36" s="70" t="s">
        <v>48</v>
      </c>
      <c r="C36" s="56"/>
      <c r="D36" s="75">
        <f t="shared" ref="D36:J36" si="35">SUM(D32:D35)</f>
        <v>0</v>
      </c>
      <c r="E36" s="75">
        <f t="shared" si="35"/>
        <v>0</v>
      </c>
      <c r="F36" s="75">
        <f t="shared" si="35"/>
        <v>0</v>
      </c>
      <c r="G36" s="75">
        <f t="shared" si="35"/>
        <v>0</v>
      </c>
      <c r="H36" s="75">
        <f t="shared" si="35"/>
        <v>0</v>
      </c>
      <c r="I36" s="75">
        <f t="shared" si="35"/>
        <v>0</v>
      </c>
      <c r="J36" s="75">
        <f t="shared" si="35"/>
        <v>0</v>
      </c>
      <c r="K36" s="56"/>
      <c r="L36" s="75">
        <f>SUM(L32:L35)</f>
        <v>0</v>
      </c>
      <c r="M36" s="58"/>
      <c r="AB36" s="70" t="s">
        <v>48</v>
      </c>
      <c r="AC36" s="56"/>
      <c r="AD36" s="75">
        <f t="shared" ref="AD36:AJ36" si="36">SUM(AD32:AD35)</f>
        <v>0</v>
      </c>
      <c r="AE36" s="75">
        <f t="shared" si="36"/>
        <v>0</v>
      </c>
      <c r="AF36" s="75">
        <f t="shared" si="36"/>
        <v>0</v>
      </c>
      <c r="AG36" s="75">
        <f t="shared" si="36"/>
        <v>0</v>
      </c>
      <c r="AH36" s="75">
        <f t="shared" si="36"/>
        <v>0</v>
      </c>
      <c r="AI36" s="75">
        <f t="shared" si="36"/>
        <v>0</v>
      </c>
      <c r="AJ36" s="75">
        <f t="shared" si="36"/>
        <v>0</v>
      </c>
      <c r="AK36" s="56"/>
      <c r="AL36" s="75">
        <f>SUM(AL32:AL35)</f>
        <v>0</v>
      </c>
      <c r="AM36" s="58"/>
      <c r="BB36" s="70" t="s">
        <v>48</v>
      </c>
      <c r="BC36" s="56"/>
      <c r="BD36" s="75">
        <f t="shared" ref="BD36:BJ36" si="37">SUM(BD32:BD35)</f>
        <v>0</v>
      </c>
      <c r="BE36" s="75">
        <f t="shared" si="37"/>
        <v>0</v>
      </c>
      <c r="BF36" s="75">
        <f t="shared" si="37"/>
        <v>0</v>
      </c>
      <c r="BG36" s="75">
        <f t="shared" si="37"/>
        <v>0</v>
      </c>
      <c r="BH36" s="75">
        <f t="shared" si="37"/>
        <v>0</v>
      </c>
      <c r="BI36" s="75">
        <f t="shared" si="37"/>
        <v>0</v>
      </c>
      <c r="BJ36" s="75">
        <f t="shared" si="37"/>
        <v>0</v>
      </c>
      <c r="BK36" s="56"/>
      <c r="BL36" s="75">
        <f>SUM(BL32:BL35)</f>
        <v>0</v>
      </c>
      <c r="BM36" s="58"/>
      <c r="CB36" s="70" t="s">
        <v>48</v>
      </c>
      <c r="CC36" s="56"/>
      <c r="CD36" s="75">
        <f t="shared" ref="CD36:CJ36" si="38">SUM(CD32:CD35)</f>
        <v>0</v>
      </c>
      <c r="CE36" s="75">
        <f t="shared" si="38"/>
        <v>0</v>
      </c>
      <c r="CF36" s="75">
        <f t="shared" si="38"/>
        <v>0</v>
      </c>
      <c r="CG36" s="75">
        <f t="shared" si="38"/>
        <v>0</v>
      </c>
      <c r="CH36" s="75">
        <f t="shared" si="38"/>
        <v>0</v>
      </c>
      <c r="CI36" s="75">
        <f t="shared" si="38"/>
        <v>0</v>
      </c>
      <c r="CJ36" s="75">
        <f t="shared" si="38"/>
        <v>0</v>
      </c>
      <c r="CK36" s="56"/>
      <c r="CL36" s="75">
        <f>SUM(CL32:CL35)</f>
        <v>0</v>
      </c>
      <c r="CM36" s="58"/>
      <c r="CP36" s="82" t="s">
        <v>48</v>
      </c>
      <c r="CQ36" s="16"/>
      <c r="CR36" s="16"/>
      <c r="CS36" s="164">
        <f>IFERROR(L36,0)</f>
        <v>0</v>
      </c>
      <c r="CT36" s="164">
        <f>IFERROR(AL36,0)</f>
        <v>0</v>
      </c>
      <c r="CU36" s="164">
        <f>IFERROR(BL36,0)</f>
        <v>0</v>
      </c>
      <c r="CV36" s="164">
        <f>IFERROR(CL36,0)</f>
        <v>0</v>
      </c>
      <c r="CW36" s="16"/>
      <c r="CX36" s="165">
        <f t="shared" ref="CX36:CX43" si="39">SUM(CS36:CW36)</f>
        <v>0</v>
      </c>
      <c r="CY36" s="5"/>
      <c r="CZ36" s="127">
        <f>IF(CX35&gt;0,(CX36/CX$35)*DA$35,0)</f>
        <v>0</v>
      </c>
      <c r="DA36" s="46"/>
    </row>
    <row r="37" spans="2:105" x14ac:dyDescent="0.35">
      <c r="B37" s="59" t="s">
        <v>42</v>
      </c>
      <c r="C37" s="56"/>
      <c r="D37" s="57">
        <f>(D32+D34)*C11</f>
        <v>0</v>
      </c>
      <c r="E37" s="57">
        <f>(E32+E34)*C11</f>
        <v>0</v>
      </c>
      <c r="F37" s="57">
        <f>(F32+F34)*C11</f>
        <v>0</v>
      </c>
      <c r="G37" s="57">
        <f>(G32+G34)*C11</f>
        <v>0</v>
      </c>
      <c r="H37" s="57">
        <f>(H32+H34)*C11</f>
        <v>0</v>
      </c>
      <c r="I37" s="57">
        <f>(I32+I34)*C11</f>
        <v>0</v>
      </c>
      <c r="J37" s="57">
        <f>(J32+J34)*C11</f>
        <v>0</v>
      </c>
      <c r="K37" s="56"/>
      <c r="L37" s="57">
        <f>SUM(D37:K37)</f>
        <v>0</v>
      </c>
      <c r="M37" s="60" t="e">
        <f>L37/(L32+L34)</f>
        <v>#DIV/0!</v>
      </c>
      <c r="N37" s="26" t="e">
        <f>L37/(L22+L23)</f>
        <v>#DIV/0!</v>
      </c>
      <c r="AB37" s="59" t="s">
        <v>42</v>
      </c>
      <c r="AC37" s="56"/>
      <c r="AD37" s="57">
        <f>(AD32+AD34)*AC11</f>
        <v>0</v>
      </c>
      <c r="AE37" s="57">
        <f>(AE32+AE34)*AC11</f>
        <v>0</v>
      </c>
      <c r="AF37" s="57">
        <f>(AF32+AF34)*AC11</f>
        <v>0</v>
      </c>
      <c r="AG37" s="57">
        <f>(AG32+AG34)*AC11</f>
        <v>0</v>
      </c>
      <c r="AH37" s="57">
        <f>(AH32+AH34)*AC11</f>
        <v>0</v>
      </c>
      <c r="AI37" s="57">
        <f>(AI32+AI34)*AC11</f>
        <v>0</v>
      </c>
      <c r="AJ37" s="57">
        <f>(AJ32+AJ34)*AC11</f>
        <v>0</v>
      </c>
      <c r="AK37" s="56"/>
      <c r="AL37" s="57">
        <f>SUM(AD37:AK37)</f>
        <v>0</v>
      </c>
      <c r="AM37" s="60" t="e">
        <f>AL37/(AL32+AL34)</f>
        <v>#DIV/0!</v>
      </c>
      <c r="AN37" s="26" t="e">
        <f>AL37/(AL22+AL23)</f>
        <v>#DIV/0!</v>
      </c>
      <c r="BB37" s="59" t="s">
        <v>42</v>
      </c>
      <c r="BC37" s="56"/>
      <c r="BD37" s="57">
        <f>(BD32+BD34)*BC11</f>
        <v>0</v>
      </c>
      <c r="BE37" s="57">
        <f>(BE32+BE34)*BC11</f>
        <v>0</v>
      </c>
      <c r="BF37" s="57">
        <f>(BF32+BF34)*BC11</f>
        <v>0</v>
      </c>
      <c r="BG37" s="57">
        <f>(BG32+BG34)*BC11</f>
        <v>0</v>
      </c>
      <c r="BH37" s="57">
        <f>(BH32+BH34)*BC11</f>
        <v>0</v>
      </c>
      <c r="BI37" s="57">
        <f>(BI32+BI34)*BC11</f>
        <v>0</v>
      </c>
      <c r="BJ37" s="57">
        <f>(BJ32+BJ34)*BC11</f>
        <v>0</v>
      </c>
      <c r="BK37" s="56"/>
      <c r="BL37" s="57">
        <f>SUM(BD37:BK37)</f>
        <v>0</v>
      </c>
      <c r="BM37" s="60" t="e">
        <f>BL37/(BL32+BL34)</f>
        <v>#DIV/0!</v>
      </c>
      <c r="BN37" s="26" t="e">
        <f>BL37/(BL22+BL23)</f>
        <v>#DIV/0!</v>
      </c>
      <c r="CB37" s="59" t="s">
        <v>42</v>
      </c>
      <c r="CC37" s="56"/>
      <c r="CD37" s="57">
        <f>(CD32+CD34)*CC11</f>
        <v>0</v>
      </c>
      <c r="CE37" s="57">
        <f>(CE32+CE34)*CC11</f>
        <v>0</v>
      </c>
      <c r="CF37" s="57">
        <f>(CF32+CF34)*CC11</f>
        <v>0</v>
      </c>
      <c r="CG37" s="57">
        <f>(CG32+CG34)*CC11</f>
        <v>0</v>
      </c>
      <c r="CH37" s="57">
        <f>(CH32+CH34)*CC11</f>
        <v>0</v>
      </c>
      <c r="CI37" s="57">
        <f>(CI32+CI34)*CC11</f>
        <v>0</v>
      </c>
      <c r="CJ37" s="57">
        <f>(CJ32+CJ34)*CC11</f>
        <v>0</v>
      </c>
      <c r="CK37" s="56"/>
      <c r="CL37" s="57">
        <f>SUM(CD37:CK37)</f>
        <v>0</v>
      </c>
      <c r="CM37" s="60" t="e">
        <f>CL37/(CL32+CL34)</f>
        <v>#DIV/0!</v>
      </c>
      <c r="CN37" s="26" t="e">
        <f>CL37/(CL22+CL23)</f>
        <v>#DIV/0!</v>
      </c>
      <c r="CP37" s="47" t="s">
        <v>44</v>
      </c>
      <c r="CQ37" s="5"/>
      <c r="CR37" s="5"/>
      <c r="CS37" s="125">
        <f>IFERROR(L37,0)</f>
        <v>0</v>
      </c>
      <c r="CT37" s="125">
        <f>IFERROR(AL37,0)</f>
        <v>0</v>
      </c>
      <c r="CU37" s="125">
        <f>IFERROR(BL37,0)</f>
        <v>0</v>
      </c>
      <c r="CV37" s="125">
        <f>IFERROR(CL37,0)</f>
        <v>0</v>
      </c>
      <c r="CW37" s="5"/>
      <c r="CX37" s="126">
        <f t="shared" si="39"/>
        <v>0</v>
      </c>
      <c r="CY37" s="5"/>
      <c r="CZ37" s="127">
        <f>IF(CX35&gt;0,(CX37/CX$35)*DA$35,0)</f>
        <v>0</v>
      </c>
      <c r="DA37" s="46"/>
    </row>
    <row r="38" spans="2:105" x14ac:dyDescent="0.35">
      <c r="B38" s="59" t="s">
        <v>51</v>
      </c>
      <c r="C38" s="56"/>
      <c r="D38" s="76">
        <f>(D33+D35)*C12</f>
        <v>0</v>
      </c>
      <c r="E38" s="76">
        <f>(E33+E35)*C12</f>
        <v>0</v>
      </c>
      <c r="F38" s="76">
        <f>(F33+F35)*C12</f>
        <v>0</v>
      </c>
      <c r="G38" s="76">
        <f>(G33+G35)*C12</f>
        <v>0</v>
      </c>
      <c r="H38" s="76">
        <f>(H33+H35)*C12</f>
        <v>0</v>
      </c>
      <c r="I38" s="76">
        <f>(I33+I35)*C12</f>
        <v>0</v>
      </c>
      <c r="J38" s="76">
        <f>(J33+J35)*C12</f>
        <v>0</v>
      </c>
      <c r="K38" s="56"/>
      <c r="L38" s="76">
        <f>SUM(D38:K38)</f>
        <v>0</v>
      </c>
      <c r="M38" s="60" t="e">
        <f>L38/(L33+L35)</f>
        <v>#DIV/0!</v>
      </c>
      <c r="N38" s="26" t="e">
        <f>L38/(L22+L24)</f>
        <v>#DIV/0!</v>
      </c>
      <c r="AB38" s="59" t="s">
        <v>51</v>
      </c>
      <c r="AC38" s="56"/>
      <c r="AD38" s="76">
        <f>(AD33+AD35)*AC12</f>
        <v>0</v>
      </c>
      <c r="AE38" s="76">
        <f>(AE33+AE35)*AC12</f>
        <v>0</v>
      </c>
      <c r="AF38" s="76">
        <f>(AF33+AF35)*AC12</f>
        <v>0</v>
      </c>
      <c r="AG38" s="76">
        <f>(AG33+AG35)*AC12</f>
        <v>0</v>
      </c>
      <c r="AH38" s="76">
        <f>(AH33+AH35)*AC12</f>
        <v>0</v>
      </c>
      <c r="AI38" s="76">
        <f>(AI33+AI35)*AC12</f>
        <v>0</v>
      </c>
      <c r="AJ38" s="76">
        <f>(AJ33+AJ35)*AC12</f>
        <v>0</v>
      </c>
      <c r="AK38" s="56"/>
      <c r="AL38" s="76">
        <f>SUM(AD38:AK38)</f>
        <v>0</v>
      </c>
      <c r="AM38" s="60" t="e">
        <f>AL38/(AL33+AL35)</f>
        <v>#DIV/0!</v>
      </c>
      <c r="AN38" s="26" t="e">
        <f>AL38/(AL22+AL24)</f>
        <v>#DIV/0!</v>
      </c>
      <c r="BB38" s="59" t="s">
        <v>51</v>
      </c>
      <c r="BC38" s="56"/>
      <c r="BD38" s="76">
        <f>(BD33+BD35)*BC12</f>
        <v>0</v>
      </c>
      <c r="BE38" s="76">
        <f>(BE33+BE35)*BC12</f>
        <v>0</v>
      </c>
      <c r="BF38" s="76">
        <f>(BF33+BF35)*BC12</f>
        <v>0</v>
      </c>
      <c r="BG38" s="76">
        <f>(BG33+BG35)*BC12</f>
        <v>0</v>
      </c>
      <c r="BH38" s="76">
        <f>(BH33+BH35)*BC12</f>
        <v>0</v>
      </c>
      <c r="BI38" s="76">
        <f>(BI33+BI35)*BC12</f>
        <v>0</v>
      </c>
      <c r="BJ38" s="76">
        <f>(BJ33+BJ35)*BC12</f>
        <v>0</v>
      </c>
      <c r="BK38" s="56"/>
      <c r="BL38" s="76">
        <f>SUM(BD38:BK38)</f>
        <v>0</v>
      </c>
      <c r="BM38" s="60" t="e">
        <f>BL38/(BL33+BL35)</f>
        <v>#DIV/0!</v>
      </c>
      <c r="BN38" s="26" t="e">
        <f>BL38/(BL22+BL24)</f>
        <v>#DIV/0!</v>
      </c>
      <c r="CB38" s="59" t="s">
        <v>51</v>
      </c>
      <c r="CC38" s="56"/>
      <c r="CD38" s="76">
        <f>(CD33+CD35)*CC12</f>
        <v>0</v>
      </c>
      <c r="CE38" s="76">
        <f>(CE33+CE35)*CC12</f>
        <v>0</v>
      </c>
      <c r="CF38" s="76">
        <f>(CF33+CF35)*CC12</f>
        <v>0</v>
      </c>
      <c r="CG38" s="76">
        <f>(CG33+CG35)*CC12</f>
        <v>0</v>
      </c>
      <c r="CH38" s="76">
        <f>(CH33+CH35)*CC12</f>
        <v>0</v>
      </c>
      <c r="CI38" s="76">
        <f>(CI33+CI35)*CC12</f>
        <v>0</v>
      </c>
      <c r="CJ38" s="76">
        <f>(CJ33+CJ35)*CC12</f>
        <v>0</v>
      </c>
      <c r="CK38" s="56"/>
      <c r="CL38" s="76">
        <f>SUM(CD38:CK38)</f>
        <v>0</v>
      </c>
      <c r="CM38" s="60" t="e">
        <f>CL38/(CL33+CL35)</f>
        <v>#DIV/0!</v>
      </c>
      <c r="CN38" s="26" t="e">
        <f>CL38/(CL22+CL24)</f>
        <v>#DIV/0!</v>
      </c>
      <c r="CP38" s="168" t="s">
        <v>51</v>
      </c>
      <c r="CQ38" s="16"/>
      <c r="CR38" s="16"/>
      <c r="CS38" s="169">
        <f>IFERROR(L38,0)</f>
        <v>0</v>
      </c>
      <c r="CT38" s="169">
        <f>IFERROR(AL38,0)</f>
        <v>0</v>
      </c>
      <c r="CU38" s="169">
        <f>IFERROR(BL38,0)</f>
        <v>0</v>
      </c>
      <c r="CV38" s="169">
        <f>IFERROR(CL38,0)</f>
        <v>0</v>
      </c>
      <c r="CW38" s="16"/>
      <c r="CX38" s="165">
        <f t="shared" si="39"/>
        <v>0</v>
      </c>
      <c r="CY38" s="5"/>
      <c r="CZ38" s="127">
        <f>IF(CX35&gt;0,(CX38/CX$35)*DA$35,0)</f>
        <v>0</v>
      </c>
      <c r="DA38" s="46"/>
    </row>
    <row r="39" spans="2:105" x14ac:dyDescent="0.35">
      <c r="B39" s="70" t="s">
        <v>56</v>
      </c>
      <c r="C39" s="56"/>
      <c r="D39" s="75">
        <f>D36-SUM(D37:D38)</f>
        <v>0</v>
      </c>
      <c r="E39" s="75">
        <f t="shared" ref="E39:L39" si="40">E36-SUM(E37:E38)</f>
        <v>0</v>
      </c>
      <c r="F39" s="75">
        <f t="shared" si="40"/>
        <v>0</v>
      </c>
      <c r="G39" s="75">
        <f t="shared" si="40"/>
        <v>0</v>
      </c>
      <c r="H39" s="75">
        <f t="shared" si="40"/>
        <v>0</v>
      </c>
      <c r="I39" s="75">
        <f t="shared" si="40"/>
        <v>0</v>
      </c>
      <c r="J39" s="75">
        <f t="shared" si="40"/>
        <v>0</v>
      </c>
      <c r="K39" s="56"/>
      <c r="L39" s="75">
        <f t="shared" si="40"/>
        <v>0</v>
      </c>
      <c r="M39" s="83" t="e">
        <f>L39/L36</f>
        <v>#DIV/0!</v>
      </c>
      <c r="N39" s="26"/>
      <c r="AB39" s="70" t="s">
        <v>56</v>
      </c>
      <c r="AC39" s="56"/>
      <c r="AD39" s="75">
        <f>AD36-SUM(AD37:AD38)</f>
        <v>0</v>
      </c>
      <c r="AE39" s="75">
        <f t="shared" ref="AE39:AJ39" si="41">AE36-SUM(AE37:AE38)</f>
        <v>0</v>
      </c>
      <c r="AF39" s="75">
        <f t="shared" si="41"/>
        <v>0</v>
      </c>
      <c r="AG39" s="75">
        <f t="shared" si="41"/>
        <v>0</v>
      </c>
      <c r="AH39" s="75">
        <f t="shared" si="41"/>
        <v>0</v>
      </c>
      <c r="AI39" s="75">
        <f t="shared" si="41"/>
        <v>0</v>
      </c>
      <c r="AJ39" s="75">
        <f t="shared" si="41"/>
        <v>0</v>
      </c>
      <c r="AK39" s="56"/>
      <c r="AL39" s="75">
        <f t="shared" ref="AL39" si="42">AL36-SUM(AL37:AL38)</f>
        <v>0</v>
      </c>
      <c r="AM39" s="83" t="e">
        <f>AL39/AL36</f>
        <v>#DIV/0!</v>
      </c>
      <c r="AN39" s="26"/>
      <c r="BB39" s="70" t="s">
        <v>56</v>
      </c>
      <c r="BC39" s="56"/>
      <c r="BD39" s="75">
        <f>BD36-SUM(BD37:BD38)</f>
        <v>0</v>
      </c>
      <c r="BE39" s="75">
        <f t="shared" ref="BE39:BJ39" si="43">BE36-SUM(BE37:BE38)</f>
        <v>0</v>
      </c>
      <c r="BF39" s="75">
        <f t="shared" si="43"/>
        <v>0</v>
      </c>
      <c r="BG39" s="75">
        <f t="shared" si="43"/>
        <v>0</v>
      </c>
      <c r="BH39" s="75">
        <f t="shared" si="43"/>
        <v>0</v>
      </c>
      <c r="BI39" s="75">
        <f t="shared" si="43"/>
        <v>0</v>
      </c>
      <c r="BJ39" s="75">
        <f t="shared" si="43"/>
        <v>0</v>
      </c>
      <c r="BK39" s="56"/>
      <c r="BL39" s="75">
        <f t="shared" ref="BL39" si="44">BL36-SUM(BL37:BL38)</f>
        <v>0</v>
      </c>
      <c r="BM39" s="83" t="e">
        <f>BL39/BL36</f>
        <v>#DIV/0!</v>
      </c>
      <c r="BN39" s="26"/>
      <c r="CB39" s="70" t="s">
        <v>56</v>
      </c>
      <c r="CC39" s="56"/>
      <c r="CD39" s="75">
        <f>CD36-SUM(CD37:CD38)</f>
        <v>0</v>
      </c>
      <c r="CE39" s="75">
        <f t="shared" ref="CE39:CJ39" si="45">CE36-SUM(CE37:CE38)</f>
        <v>0</v>
      </c>
      <c r="CF39" s="75">
        <f t="shared" si="45"/>
        <v>0</v>
      </c>
      <c r="CG39" s="75">
        <f t="shared" si="45"/>
        <v>0</v>
      </c>
      <c r="CH39" s="75">
        <f t="shared" si="45"/>
        <v>0</v>
      </c>
      <c r="CI39" s="75">
        <f t="shared" si="45"/>
        <v>0</v>
      </c>
      <c r="CJ39" s="75">
        <f t="shared" si="45"/>
        <v>0</v>
      </c>
      <c r="CK39" s="56"/>
      <c r="CL39" s="75">
        <f t="shared" ref="CL39" si="46">CL36-SUM(CL37:CL38)</f>
        <v>0</v>
      </c>
      <c r="CM39" s="83" t="e">
        <f>CL39/CL36</f>
        <v>#DIV/0!</v>
      </c>
      <c r="CN39" s="26"/>
      <c r="CP39" s="82" t="str">
        <f>CB39</f>
        <v>Gross profit/(loss)</v>
      </c>
      <c r="CQ39" s="5"/>
      <c r="CR39" s="5"/>
      <c r="CS39" s="164">
        <f>CS36-CS37-CS38</f>
        <v>0</v>
      </c>
      <c r="CT39" s="164">
        <f t="shared" ref="CT39:CZ39" si="47">CT36-CT37-CT38</f>
        <v>0</v>
      </c>
      <c r="CU39" s="164">
        <f t="shared" si="47"/>
        <v>0</v>
      </c>
      <c r="CV39" s="164">
        <f t="shared" si="47"/>
        <v>0</v>
      </c>
      <c r="CW39" s="5"/>
      <c r="CX39" s="164">
        <f t="shared" si="47"/>
        <v>0</v>
      </c>
      <c r="CY39" s="5"/>
      <c r="CZ39" s="171">
        <f t="shared" si="47"/>
        <v>0</v>
      </c>
      <c r="DA39" s="46"/>
    </row>
    <row r="40" spans="2:105" x14ac:dyDescent="0.35">
      <c r="B40" s="55" t="s">
        <v>34</v>
      </c>
      <c r="C40" s="56"/>
      <c r="D40" s="57">
        <f>IF(D27&gt;0,D27,D36*C13)</f>
        <v>0</v>
      </c>
      <c r="E40" s="57">
        <f>IF(E27&gt;0,E27,E36*C13)</f>
        <v>0</v>
      </c>
      <c r="F40" s="57">
        <f>IF(F27&gt;0,F27,F36*C13)</f>
        <v>0</v>
      </c>
      <c r="G40" s="57">
        <f>IF(G27&gt;0,G27,G36*C13)</f>
        <v>0</v>
      </c>
      <c r="H40" s="57">
        <f>IF(H27&gt;0,H27,H36*C13)</f>
        <v>0</v>
      </c>
      <c r="I40" s="57">
        <f>IF(I27&gt;0,I27,I36*C13)</f>
        <v>0</v>
      </c>
      <c r="J40" s="57">
        <f>IF(J27&gt;0,J27,J36*C13)</f>
        <v>0</v>
      </c>
      <c r="K40" s="56"/>
      <c r="L40" s="57">
        <f t="shared" ref="L40:L41" si="48">SUM(D40:J40)</f>
        <v>0</v>
      </c>
      <c r="M40" s="60" t="e">
        <f>L40/L$36</f>
        <v>#DIV/0!</v>
      </c>
      <c r="N40" s="26"/>
      <c r="AB40" s="55" t="s">
        <v>34</v>
      </c>
      <c r="AC40" s="56"/>
      <c r="AD40" s="57">
        <f>IF(AD27&gt;0,AD27,AD36*AC13)</f>
        <v>0</v>
      </c>
      <c r="AE40" s="57">
        <f>IF(AE27&gt;0,AE27,AE36*AC13)</f>
        <v>0</v>
      </c>
      <c r="AF40" s="57">
        <f>IF(AF27&gt;0,AF27,AF36*AC13)</f>
        <v>0</v>
      </c>
      <c r="AG40" s="57">
        <f>IF(AG27&gt;0,AG27,AG36*AC13)</f>
        <v>0</v>
      </c>
      <c r="AH40" s="57">
        <f>IF(AH27&gt;0,AH27,AH36*AC13)</f>
        <v>0</v>
      </c>
      <c r="AI40" s="57">
        <f>IF(AI27&gt;0,AI27,AI36*AC13)</f>
        <v>0</v>
      </c>
      <c r="AJ40" s="57">
        <f>IF(AJ27&gt;0,AJ27,AJ36*AC13)</f>
        <v>0</v>
      </c>
      <c r="AK40" s="56"/>
      <c r="AL40" s="57">
        <f t="shared" ref="AL40:AL41" si="49">SUM(AD40:AJ40)</f>
        <v>0</v>
      </c>
      <c r="AM40" s="60" t="e">
        <f>AL40/AL$36</f>
        <v>#DIV/0!</v>
      </c>
      <c r="AN40" s="26"/>
      <c r="BB40" s="55" t="s">
        <v>34</v>
      </c>
      <c r="BC40" s="56"/>
      <c r="BD40" s="57">
        <f>IF(BD27&gt;0,BD27,BD36*BC13)</f>
        <v>0</v>
      </c>
      <c r="BE40" s="57">
        <f>IF(BE27&gt;0,BE27,BE36*BC13)</f>
        <v>0</v>
      </c>
      <c r="BF40" s="57">
        <f>IF(BF27&gt;0,BF27,BF36*BC13)</f>
        <v>0</v>
      </c>
      <c r="BG40" s="57">
        <f>IF(BG27&gt;0,BG27,BG36*BC13)</f>
        <v>0</v>
      </c>
      <c r="BH40" s="57">
        <f>IF(BH27&gt;0,BH27,BH36*BC13)</f>
        <v>0</v>
      </c>
      <c r="BI40" s="57">
        <f>IF(BI27&gt;0,BI27,BI36*BC13)</f>
        <v>0</v>
      </c>
      <c r="BJ40" s="57">
        <f>IF(BJ27&gt;0,BJ27,BJ36*BC13)</f>
        <v>0</v>
      </c>
      <c r="BK40" s="56"/>
      <c r="BL40" s="57">
        <f t="shared" ref="BL40:BL41" si="50">SUM(BD40:BJ40)</f>
        <v>0</v>
      </c>
      <c r="BM40" s="60" t="e">
        <f>BL40/BL$36</f>
        <v>#DIV/0!</v>
      </c>
      <c r="BN40" s="26"/>
      <c r="CB40" s="55" t="s">
        <v>34</v>
      </c>
      <c r="CC40" s="56"/>
      <c r="CD40" s="57">
        <f>IF(CD27&gt;0,CD27,CD36*CC13)</f>
        <v>0</v>
      </c>
      <c r="CE40" s="57">
        <f>IF(CE27&gt;0,CE27,CE36*CC13)</f>
        <v>0</v>
      </c>
      <c r="CF40" s="57">
        <f>IF(CF27&gt;0,CF27,CF36*CC13)</f>
        <v>0</v>
      </c>
      <c r="CG40" s="57">
        <f>IF(CG27&gt;0,CG27,CG36*CC13)</f>
        <v>0</v>
      </c>
      <c r="CH40" s="57">
        <f>IF(CH27&gt;0,CH27,CH36*CC13)</f>
        <v>0</v>
      </c>
      <c r="CI40" s="57">
        <f>IF(CI27&gt;0,CI27,CI36*CC13)</f>
        <v>0</v>
      </c>
      <c r="CJ40" s="57">
        <f>IF(CJ27&gt;0,CJ27,CJ36*CC13)</f>
        <v>0</v>
      </c>
      <c r="CK40" s="56"/>
      <c r="CL40" s="57">
        <f t="shared" ref="CL40:CL41" si="51">SUM(CD40:CJ40)</f>
        <v>0</v>
      </c>
      <c r="CM40" s="60" t="e">
        <f>CL40/CL$36</f>
        <v>#DIV/0!</v>
      </c>
      <c r="CN40" s="26"/>
      <c r="CP40" s="47" t="s">
        <v>34</v>
      </c>
      <c r="CQ40" s="5"/>
      <c r="CS40" s="125">
        <f>IFERROR(L40,0)</f>
        <v>0</v>
      </c>
      <c r="CT40" s="125">
        <f>IFERROR(AL40,0)</f>
        <v>0</v>
      </c>
      <c r="CU40" s="125">
        <f>IFERROR(BL40,0)</f>
        <v>0</v>
      </c>
      <c r="CV40" s="125">
        <f>IFERROR(CL40,0)</f>
        <v>0</v>
      </c>
      <c r="CW40" s="5"/>
      <c r="CX40" s="126">
        <f t="shared" si="39"/>
        <v>0</v>
      </c>
      <c r="CY40" s="5"/>
      <c r="CZ40" s="127">
        <f>IF(CX35&gt;0,(CX40/CX$35)*DA$35,0)</f>
        <v>0</v>
      </c>
      <c r="DA40" s="46"/>
    </row>
    <row r="41" spans="2:105" ht="15.75" customHeight="1" x14ac:dyDescent="0.35">
      <c r="B41" s="55" t="s">
        <v>169</v>
      </c>
      <c r="C41" s="56"/>
      <c r="D41" s="57">
        <f>D36*C14</f>
        <v>0</v>
      </c>
      <c r="E41" s="57">
        <f>E36*C14</f>
        <v>0</v>
      </c>
      <c r="F41" s="57">
        <f>F36*C14</f>
        <v>0</v>
      </c>
      <c r="G41" s="57">
        <f>G36*C14</f>
        <v>0</v>
      </c>
      <c r="H41" s="57">
        <f>H36*C14</f>
        <v>0</v>
      </c>
      <c r="I41" s="57">
        <f>I36*C14</f>
        <v>0</v>
      </c>
      <c r="J41" s="57">
        <f>J36*C14</f>
        <v>0</v>
      </c>
      <c r="K41" s="56"/>
      <c r="L41" s="57">
        <f t="shared" si="48"/>
        <v>0</v>
      </c>
      <c r="M41" s="60" t="e">
        <f t="shared" ref="M41:M44" si="52">L41/L$36</f>
        <v>#DIV/0!</v>
      </c>
      <c r="N41" s="26"/>
      <c r="AB41" s="55" t="s">
        <v>169</v>
      </c>
      <c r="AC41" s="56"/>
      <c r="AD41" s="57">
        <f>AD36*AC14</f>
        <v>0</v>
      </c>
      <c r="AE41" s="57">
        <f>AE36*AC14</f>
        <v>0</v>
      </c>
      <c r="AF41" s="57">
        <f>AF36*AC14</f>
        <v>0</v>
      </c>
      <c r="AG41" s="57">
        <f>AG36*AC14</f>
        <v>0</v>
      </c>
      <c r="AH41" s="57">
        <f>AH36*AC14</f>
        <v>0</v>
      </c>
      <c r="AI41" s="57">
        <f>AI36*AC14</f>
        <v>0</v>
      </c>
      <c r="AJ41" s="57">
        <f>AJ36*AC14</f>
        <v>0</v>
      </c>
      <c r="AK41" s="56"/>
      <c r="AL41" s="57">
        <f t="shared" si="49"/>
        <v>0</v>
      </c>
      <c r="AM41" s="60" t="e">
        <f t="shared" ref="AM41:AM44" si="53">AL41/AL$36</f>
        <v>#DIV/0!</v>
      </c>
      <c r="AN41" s="26"/>
      <c r="BB41" s="55" t="s">
        <v>169</v>
      </c>
      <c r="BC41" s="56"/>
      <c r="BD41" s="57">
        <f>BD36*BC14</f>
        <v>0</v>
      </c>
      <c r="BE41" s="57">
        <f>BE36*BC14</f>
        <v>0</v>
      </c>
      <c r="BF41" s="57">
        <f>BF36*BC14</f>
        <v>0</v>
      </c>
      <c r="BG41" s="57">
        <f>BG36*BC14</f>
        <v>0</v>
      </c>
      <c r="BH41" s="57">
        <f>BH36*BC14</f>
        <v>0</v>
      </c>
      <c r="BI41" s="57">
        <f>BI36*BC14</f>
        <v>0</v>
      </c>
      <c r="BJ41" s="57">
        <f>BJ36*BC14</f>
        <v>0</v>
      </c>
      <c r="BK41" s="56"/>
      <c r="BL41" s="57">
        <f t="shared" si="50"/>
        <v>0</v>
      </c>
      <c r="BM41" s="60" t="e">
        <f t="shared" ref="BM41:BM44" si="54">BL41/BL$36</f>
        <v>#DIV/0!</v>
      </c>
      <c r="BN41" s="26"/>
      <c r="CB41" s="55" t="s">
        <v>169</v>
      </c>
      <c r="CC41" s="56"/>
      <c r="CD41" s="57">
        <f>CD36*CC14</f>
        <v>0</v>
      </c>
      <c r="CE41" s="57">
        <f>CE36*CC14</f>
        <v>0</v>
      </c>
      <c r="CF41" s="57">
        <f>CF36*CC14</f>
        <v>0</v>
      </c>
      <c r="CG41" s="57">
        <f>CG36*CC14</f>
        <v>0</v>
      </c>
      <c r="CH41" s="57">
        <f>CH36*CC14</f>
        <v>0</v>
      </c>
      <c r="CI41" s="57">
        <f>CI36*CC14</f>
        <v>0</v>
      </c>
      <c r="CJ41" s="57">
        <f>CJ36*CC14</f>
        <v>0</v>
      </c>
      <c r="CK41" s="56"/>
      <c r="CL41" s="57">
        <f t="shared" si="51"/>
        <v>0</v>
      </c>
      <c r="CM41" s="60" t="e">
        <f t="shared" ref="CM41:CM44" si="55">CL41/CL$36</f>
        <v>#DIV/0!</v>
      </c>
      <c r="CN41" s="26"/>
      <c r="CP41" s="170" t="s">
        <v>169</v>
      </c>
      <c r="CQ41" s="5"/>
      <c r="CR41" s="5"/>
      <c r="CS41" s="125">
        <f t="shared" ref="CS41:CS43" si="56">IFERROR(L41,0)</f>
        <v>0</v>
      </c>
      <c r="CT41" s="125">
        <f t="shared" ref="CT41:CT43" si="57">IFERROR(AL41,0)</f>
        <v>0</v>
      </c>
      <c r="CU41" s="125">
        <f t="shared" ref="CU41:CU43" si="58">IFERROR(BL41,0)</f>
        <v>0</v>
      </c>
      <c r="CV41" s="125">
        <f t="shared" ref="CV41:CV43" si="59">IFERROR(CL41,0)</f>
        <v>0</v>
      </c>
      <c r="CW41" s="5"/>
      <c r="CX41" s="126">
        <f t="shared" si="39"/>
        <v>0</v>
      </c>
      <c r="CY41" s="5"/>
      <c r="CZ41" s="127">
        <f>IF(CX35&gt;0,(CX41/CX$35)*DA$35,0)</f>
        <v>0</v>
      </c>
      <c r="DA41" s="46"/>
    </row>
    <row r="42" spans="2:105" ht="18" customHeight="1" x14ac:dyDescent="0.35">
      <c r="B42" s="55" t="s">
        <v>180</v>
      </c>
      <c r="C42" s="56"/>
      <c r="D42" s="57">
        <f>IF(D28&gt;0,D28,D36*C15)</f>
        <v>0</v>
      </c>
      <c r="E42" s="57">
        <f>IF(E28&gt;0,E28,E36*C15)</f>
        <v>0</v>
      </c>
      <c r="F42" s="57">
        <f>IF(F28&gt;0,F28,F36*C15)</f>
        <v>0</v>
      </c>
      <c r="G42" s="57">
        <f>IF(G28&gt;0,G28,G36*C15)</f>
        <v>0</v>
      </c>
      <c r="H42" s="57">
        <f>IF(H28&gt;0,H28,H36*C15)</f>
        <v>0</v>
      </c>
      <c r="I42" s="57">
        <f>IF(I28&gt;0,I28,I36*C15)</f>
        <v>0</v>
      </c>
      <c r="J42" s="57">
        <f>IF(J28&gt;0,J28,J36*C15)</f>
        <v>0</v>
      </c>
      <c r="K42" s="56"/>
      <c r="L42" s="57">
        <f>SUM(D42:J42)</f>
        <v>0</v>
      </c>
      <c r="M42" s="60" t="e">
        <f t="shared" si="52"/>
        <v>#DIV/0!</v>
      </c>
      <c r="N42" s="26"/>
      <c r="AB42" s="55" t="s">
        <v>180</v>
      </c>
      <c r="AC42" s="56"/>
      <c r="AD42" s="57">
        <f>IF(AD28&gt;0,AD28,AD36*AC15)</f>
        <v>0</v>
      </c>
      <c r="AE42" s="57">
        <f>IF(AE28&gt;0,AE28,AE36*AC15)</f>
        <v>0</v>
      </c>
      <c r="AF42" s="57">
        <f>IF(AF28&gt;0,AF28,AF36*AC15)</f>
        <v>0</v>
      </c>
      <c r="AG42" s="57">
        <f>IF(AG28&gt;0,AG28,AG36*AC15)</f>
        <v>0</v>
      </c>
      <c r="AH42" s="57">
        <f>IF(AH28&gt;0,AH28,AH36*AC15)</f>
        <v>0</v>
      </c>
      <c r="AI42" s="57">
        <f>IF(AI28&gt;0,AI28,AI36*AC15)</f>
        <v>0</v>
      </c>
      <c r="AJ42" s="57">
        <f>IF(AJ28&gt;0,AJ28,AJ36*AC15)</f>
        <v>0</v>
      </c>
      <c r="AK42" s="56"/>
      <c r="AL42" s="57">
        <f>SUM(AD42:AJ42)</f>
        <v>0</v>
      </c>
      <c r="AM42" s="60" t="e">
        <f t="shared" si="53"/>
        <v>#DIV/0!</v>
      </c>
      <c r="AN42" s="26"/>
      <c r="BB42" s="55" t="s">
        <v>180</v>
      </c>
      <c r="BC42" s="56"/>
      <c r="BD42" s="57">
        <f>IF(BD28&gt;0,BD28,BD36*BC15)</f>
        <v>0</v>
      </c>
      <c r="BE42" s="57">
        <f>IF(BE28&gt;0,BE28,BE36*BC15)</f>
        <v>0</v>
      </c>
      <c r="BF42" s="57">
        <f>IF(BF28&gt;0,BF28,BF36*BC15)</f>
        <v>0</v>
      </c>
      <c r="BG42" s="57">
        <f>IF(BG28&gt;0,BG28,BG36*BC15)</f>
        <v>0</v>
      </c>
      <c r="BH42" s="57">
        <f>IF(BH28&gt;0,BH28,BH36*BC15)</f>
        <v>0</v>
      </c>
      <c r="BI42" s="57">
        <f>IF(BI28&gt;0,BI28,BI36*BC15)</f>
        <v>0</v>
      </c>
      <c r="BJ42" s="57">
        <f>IF(BJ28&gt;0,BJ28,BJ36*BC15)</f>
        <v>0</v>
      </c>
      <c r="BK42" s="56"/>
      <c r="BL42" s="57">
        <f>SUM(BD42:BJ42)</f>
        <v>0</v>
      </c>
      <c r="BM42" s="60" t="e">
        <f t="shared" si="54"/>
        <v>#DIV/0!</v>
      </c>
      <c r="BN42" s="26"/>
      <c r="CB42" s="55" t="s">
        <v>180</v>
      </c>
      <c r="CC42" s="56"/>
      <c r="CD42" s="57">
        <f>IF(CD28&gt;0,CD28,CD36*CC15)</f>
        <v>0</v>
      </c>
      <c r="CE42" s="57">
        <f>IF(CE28&gt;0,CE28,CE36*CC15)</f>
        <v>0</v>
      </c>
      <c r="CF42" s="57">
        <f>IF(CF28&gt;0,CF28,CF36*CC15)</f>
        <v>0</v>
      </c>
      <c r="CG42" s="57">
        <f>IF(CG28&gt;0,CG28,CG36*CC15)</f>
        <v>0</v>
      </c>
      <c r="CH42" s="57">
        <f>IF(CH28&gt;0,CH28,CH36*CC15)</f>
        <v>0</v>
      </c>
      <c r="CI42" s="57">
        <f>IF(CI28&gt;0,CI28,CI36*CC15)</f>
        <v>0</v>
      </c>
      <c r="CJ42" s="57">
        <f>IF(CJ28&gt;0,CJ28,CJ36*CC15)</f>
        <v>0</v>
      </c>
      <c r="CK42" s="56"/>
      <c r="CL42" s="57">
        <f>SUM(CD42:CJ42)</f>
        <v>0</v>
      </c>
      <c r="CM42" s="60" t="e">
        <f t="shared" si="55"/>
        <v>#DIV/0!</v>
      </c>
      <c r="CN42" s="26"/>
      <c r="CP42" s="170" t="s">
        <v>180</v>
      </c>
      <c r="CQ42" s="5"/>
      <c r="CR42" s="5"/>
      <c r="CS42" s="125">
        <f t="shared" si="56"/>
        <v>0</v>
      </c>
      <c r="CT42" s="125">
        <f t="shared" si="57"/>
        <v>0</v>
      </c>
      <c r="CU42" s="125">
        <f t="shared" si="58"/>
        <v>0</v>
      </c>
      <c r="CV42" s="125">
        <f t="shared" si="59"/>
        <v>0</v>
      </c>
      <c r="CW42" s="5"/>
      <c r="CX42" s="126">
        <f t="shared" si="39"/>
        <v>0</v>
      </c>
      <c r="CY42" s="5"/>
      <c r="CZ42" s="127">
        <f>IF(CX35&gt;0,(CX42/CX$35)*DA$35,0)</f>
        <v>0</v>
      </c>
      <c r="DA42" s="46"/>
    </row>
    <row r="43" spans="2:105" x14ac:dyDescent="0.35">
      <c r="B43" s="55" t="s">
        <v>0</v>
      </c>
      <c r="C43" s="56"/>
      <c r="D43" s="76">
        <f>IF(D29&gt;0,D29,D36*C16)</f>
        <v>0</v>
      </c>
      <c r="E43" s="76">
        <f>IF(E29&gt;0,E29,E36*C16)</f>
        <v>0</v>
      </c>
      <c r="F43" s="76">
        <f>IF(F29&gt;0,F29,F36*C16)</f>
        <v>0</v>
      </c>
      <c r="G43" s="76">
        <f>IF(G29&gt;0,G29,G36*C16)</f>
        <v>0</v>
      </c>
      <c r="H43" s="76">
        <f>IF(H29&gt;0,H29,H36*C16)</f>
        <v>0</v>
      </c>
      <c r="I43" s="76">
        <f>IF(I29&gt;0,I29,I36*C16)</f>
        <v>0</v>
      </c>
      <c r="J43" s="76">
        <f>IF(J29&gt;0,J29,J36*C16)</f>
        <v>0</v>
      </c>
      <c r="K43" s="56"/>
      <c r="L43" s="76">
        <f>SUM(D43:J43)</f>
        <v>0</v>
      </c>
      <c r="M43" s="60" t="e">
        <f t="shared" si="52"/>
        <v>#DIV/0!</v>
      </c>
      <c r="AB43" s="55" t="s">
        <v>0</v>
      </c>
      <c r="AC43" s="56"/>
      <c r="AD43" s="76">
        <f>IF(AD29&gt;0,AD29,AD36*AC16)</f>
        <v>0</v>
      </c>
      <c r="AE43" s="76">
        <f>IF(AE29&gt;0,AE29,AE36*AC16)</f>
        <v>0</v>
      </c>
      <c r="AF43" s="76">
        <f>IF(AF29&gt;0,AF29,AF36*AC16)</f>
        <v>0</v>
      </c>
      <c r="AG43" s="76">
        <f>IF(AG29&gt;0,AG29,AG36*AC16)</f>
        <v>0</v>
      </c>
      <c r="AH43" s="76">
        <f>IF(AH29&gt;0,AH29,AH36*AC16)</f>
        <v>0</v>
      </c>
      <c r="AI43" s="76">
        <f>IF(AI29&gt;0,AI29,AI36*AC16)</f>
        <v>0</v>
      </c>
      <c r="AJ43" s="76">
        <f>IF(AJ29&gt;0,AJ29,AJ36*AC16)</f>
        <v>0</v>
      </c>
      <c r="AK43" s="56"/>
      <c r="AL43" s="76">
        <f>SUM(AD43:AJ43)</f>
        <v>0</v>
      </c>
      <c r="AM43" s="60" t="e">
        <f t="shared" si="53"/>
        <v>#DIV/0!</v>
      </c>
      <c r="BB43" s="55" t="s">
        <v>0</v>
      </c>
      <c r="BC43" s="56"/>
      <c r="BD43" s="76">
        <f>IF(BD29&gt;0,BD29,BD36*BC16)</f>
        <v>0</v>
      </c>
      <c r="BE43" s="76">
        <f>IF(BE29&gt;0,BE29,BE36*BC16)</f>
        <v>0</v>
      </c>
      <c r="BF43" s="76">
        <f>IF(BF29&gt;0,BF29,BF36*BC16)</f>
        <v>0</v>
      </c>
      <c r="BG43" s="76">
        <f>IF(BG29&gt;0,BG29,BG36*BC16)</f>
        <v>0</v>
      </c>
      <c r="BH43" s="76">
        <f>IF(BH29&gt;0,BH29,BH36*BC16)</f>
        <v>0</v>
      </c>
      <c r="BI43" s="76">
        <f>IF(BI29&gt;0,BI29,BI36*BC16)</f>
        <v>0</v>
      </c>
      <c r="BJ43" s="76">
        <f>IF(BJ29&gt;0,BJ29,BJ36*BC16)</f>
        <v>0</v>
      </c>
      <c r="BK43" s="56"/>
      <c r="BL43" s="76">
        <f>SUM(BD43:BJ43)</f>
        <v>0</v>
      </c>
      <c r="BM43" s="60" t="e">
        <f t="shared" si="54"/>
        <v>#DIV/0!</v>
      </c>
      <c r="CB43" s="55" t="s">
        <v>0</v>
      </c>
      <c r="CC43" s="56"/>
      <c r="CD43" s="76">
        <f>IF(CD29&gt;0,CD29,CD36*CC16)</f>
        <v>0</v>
      </c>
      <c r="CE43" s="76">
        <f>IF(CE29&gt;0,CE29,CE36*CC16)</f>
        <v>0</v>
      </c>
      <c r="CF43" s="76">
        <f>IF(CF29&gt;0,CF29,CF36*CC16)</f>
        <v>0</v>
      </c>
      <c r="CG43" s="76">
        <f>IF(CG29&gt;0,CG29,CG36*CC16)</f>
        <v>0</v>
      </c>
      <c r="CH43" s="76">
        <f>IF(CH29&gt;0,CH29,CH36*CC16)</f>
        <v>0</v>
      </c>
      <c r="CI43" s="76">
        <f>IF(CI29&gt;0,CI29,CI36*CC16)</f>
        <v>0</v>
      </c>
      <c r="CJ43" s="76">
        <f>IF(CJ29&gt;0,CJ29,CJ36*CC16)</f>
        <v>0</v>
      </c>
      <c r="CK43" s="56"/>
      <c r="CL43" s="76">
        <f>SUM(CD43:CJ43)</f>
        <v>0</v>
      </c>
      <c r="CM43" s="60" t="e">
        <f t="shared" si="55"/>
        <v>#DIV/0!</v>
      </c>
      <c r="CP43" s="47" t="str">
        <f>CB43</f>
        <v>Other</v>
      </c>
      <c r="CS43" s="125">
        <f t="shared" si="56"/>
        <v>0</v>
      </c>
      <c r="CT43" s="125">
        <f t="shared" si="57"/>
        <v>0</v>
      </c>
      <c r="CU43" s="125">
        <f t="shared" si="58"/>
        <v>0</v>
      </c>
      <c r="CV43" s="125">
        <f t="shared" si="59"/>
        <v>0</v>
      </c>
      <c r="CX43" s="126">
        <f t="shared" si="39"/>
        <v>0</v>
      </c>
      <c r="CZ43" s="127">
        <f>IF(CX35&gt;0,(CX43/CX$35)*DA$35,0)</f>
        <v>0</v>
      </c>
      <c r="DA43" s="46"/>
    </row>
    <row r="44" spans="2:105" ht="15" thickBot="1" x14ac:dyDescent="0.4">
      <c r="B44" s="61" t="s">
        <v>197</v>
      </c>
      <c r="C44" s="62"/>
      <c r="D44" s="63">
        <f>D39-D40-D41-D42-D43</f>
        <v>0</v>
      </c>
      <c r="E44" s="63">
        <f t="shared" ref="E44:J44" si="60">E39-E40-E41-E42-E43</f>
        <v>0</v>
      </c>
      <c r="F44" s="63">
        <f t="shared" si="60"/>
        <v>0</v>
      </c>
      <c r="G44" s="63">
        <f t="shared" si="60"/>
        <v>0</v>
      </c>
      <c r="H44" s="63">
        <f t="shared" si="60"/>
        <v>0</v>
      </c>
      <c r="I44" s="63">
        <f t="shared" si="60"/>
        <v>0</v>
      </c>
      <c r="J44" s="63">
        <f t="shared" si="60"/>
        <v>0</v>
      </c>
      <c r="K44" s="64"/>
      <c r="L44" s="63">
        <f>L39-L40-L41-L42-L43</f>
        <v>0</v>
      </c>
      <c r="M44" s="65" t="e">
        <f t="shared" si="52"/>
        <v>#DIV/0!</v>
      </c>
      <c r="N44" s="24">
        <f>(L22*(C6+C7))+(L23*C8)+(L24*C9)-((L32+L34)*C11)-((L33+L35)*C12)-(L36*C14)-(IF(D27&gt;0,D27,D36*C13))-(IF(E27&gt;0,E27,E36*C13))-(IF(F27&gt;0,F27,F36*C13))-(IF(G27&gt;0,G27,G36*C13))-(IF(H27&gt;0,H27,H36*C13))-(IF(I27&gt;0,I27,I36*C13))-(IF(J27&gt;0,J27,J36*C13))-(IF(D28&gt;0,D28,D36*C15))-(IF(E28&gt;0,E28,E36*C15))-(IF(F28&gt;0,F28,F36*C15))-(IF(G28&gt;0,G28,G36*C15))-(IF(H28&gt;0,H28,H36*C15))-(IF(I28&gt;0,I28,I36*C15))-(IF(J28&gt;0,J28,J36*C15))-(IF(D29&gt;0,D29,D36*C16))-(IF(E29&gt;0,E29,E36*C16))-(IF(F29&gt;0,F29,F36*C16))-(IF(G29&gt;0,G29,G36*C16))-(IF(H29&gt;0,H29,H36*C16))-(IF(I29&gt;0,I29,I36*C16))-(IF(J29&gt;0,J29,J36*C16))</f>
        <v>0</v>
      </c>
      <c r="O44" t="s">
        <v>69</v>
      </c>
      <c r="AB44" s="61" t="s">
        <v>197</v>
      </c>
      <c r="AC44" s="62"/>
      <c r="AD44" s="63">
        <f>AD39-AD40-AD41-AD42-AD43</f>
        <v>0</v>
      </c>
      <c r="AE44" s="63">
        <f t="shared" ref="AE44:AJ44" si="61">AE39-AE40-AE41-AE42-AE43</f>
        <v>0</v>
      </c>
      <c r="AF44" s="63">
        <f t="shared" si="61"/>
        <v>0</v>
      </c>
      <c r="AG44" s="63">
        <f t="shared" si="61"/>
        <v>0</v>
      </c>
      <c r="AH44" s="63">
        <f t="shared" si="61"/>
        <v>0</v>
      </c>
      <c r="AI44" s="63">
        <f t="shared" si="61"/>
        <v>0</v>
      </c>
      <c r="AJ44" s="63">
        <f t="shared" si="61"/>
        <v>0</v>
      </c>
      <c r="AK44" s="64"/>
      <c r="AL44" s="63">
        <f>AL39-AL40-AL41-AL42-AL43</f>
        <v>0</v>
      </c>
      <c r="AM44" s="65" t="e">
        <f t="shared" si="53"/>
        <v>#DIV/0!</v>
      </c>
      <c r="AN44" s="24">
        <f>(AL22*(AC6+AC7))+(AL23*AC8)+(AL24*AC9)-((AL32+AL34)*AC11)-((AL33+AL35)*AC12)-(AL36*AC14)-(IF(AD27&gt;0,AD27,AD36*AC13))-(IF(AE27&gt;0,AE27,AE36*AC13))-(IF(AF27&gt;0,AF27,AF36*AC13))-(IF(AG27&gt;0,AG27,AG36*AC13))-(IF(AH27&gt;0,AH27,AH36*AC13))-(IF(AI27&gt;0,AI27,AI36*AC13))-(IF(AJ27&gt;0,AJ27,AJ36*AC13))-(IF(AD28&gt;0,AD28,AD36*AC15))-(IF(AE28&gt;0,AE28,AE36*AC15))-(IF(AF28&gt;0,AF28,AF36*AC15))-(IF(AG28&gt;0,AG28,AG36*AC15))-(IF(AH28&gt;0,AH28,AH36*AC15))-(IF(AI28&gt;0,AI28,AI36*AC15))-(IF(AJ28&gt;0,AJ28,AJ36*AC15))-(IF(AD29&gt;0,AD29,AD36*AC16))-(IF(AE29&gt;0,AE29,AE36*AC16))-(IF(AF29&gt;0,AF29,AF36*AC16))-(IF(AG29&gt;0,AG29,AG36*AC16))-(IF(AH29&gt;0,AH29,AH36*AC16))-(IF(AI29&gt;0,AI29,AI36*AC16))-(IF(AJ29&gt;0,AJ29,AJ36*AC16))</f>
        <v>0</v>
      </c>
      <c r="AO44" t="s">
        <v>69</v>
      </c>
      <c r="BB44" s="61" t="s">
        <v>197</v>
      </c>
      <c r="BC44" s="62"/>
      <c r="BD44" s="63">
        <f>BD39-BD40-BD41-BD42-BD43</f>
        <v>0</v>
      </c>
      <c r="BE44" s="63">
        <f t="shared" ref="BE44:BJ44" si="62">BE39-BE40-BE41-BE42-BE43</f>
        <v>0</v>
      </c>
      <c r="BF44" s="63">
        <f t="shared" si="62"/>
        <v>0</v>
      </c>
      <c r="BG44" s="63">
        <f t="shared" si="62"/>
        <v>0</v>
      </c>
      <c r="BH44" s="63">
        <f t="shared" si="62"/>
        <v>0</v>
      </c>
      <c r="BI44" s="63">
        <f t="shared" si="62"/>
        <v>0</v>
      </c>
      <c r="BJ44" s="63">
        <f t="shared" si="62"/>
        <v>0</v>
      </c>
      <c r="BK44" s="64"/>
      <c r="BL44" s="63">
        <f>BL39-BL40-BL41-BL42-BL43</f>
        <v>0</v>
      </c>
      <c r="BM44" s="65" t="e">
        <f t="shared" si="54"/>
        <v>#DIV/0!</v>
      </c>
      <c r="BN44" s="24">
        <f>(BL22*(BC6+BC7))+(BL23*BC8)+(BL24*BC9)-((BL32+BL34)*BC11)-((BL33+BL35)*BC12)-(BL36*BC14)-(IF(BD27&gt;0,BD27,BD36*BC13))-(IF(BE27&gt;0,BE27,BE36*BC13))-(IF(BF27&gt;0,BF27,BF36*BC13))-(IF(BG27&gt;0,BG27,BG36*BC13))-(IF(BH27&gt;0,BH27,BH36*BC13))-(IF(BI27&gt;0,BI27,BI36*BC13))-(IF(BJ27&gt;0,BJ27,BJ36*BC13))-(IF(BD28&gt;0,BD28,BD36*BC15))-(IF(BE28&gt;0,BE28,BE36*BC15))-(IF(BF28&gt;0,BF28,BF36*BC15))-(IF(BG28&gt;0,BG28,BG36*BC15))-(IF(BH28&gt;0,BH28,BH36*BC15))-(IF(BI28&gt;0,BI28,BI36*BC15))-(IF(BJ28&gt;0,BJ28,BJ36*BC15))-(IF(BD29&gt;0,BD29,BD36*BC16))-(IF(BE29&gt;0,BE29,BE36*BC16))-(IF(BF29&gt;0,BF29,BF36*BC16))-(IF(BG29&gt;0,BG29,BG36*BC16))-(IF(BH29&gt;0,BH29,BH36*BC16))-(IF(BI29&gt;0,BI29,BI36*BC16))-(IF(BJ29&gt;0,BJ29,BJ36*BC16))</f>
        <v>0</v>
      </c>
      <c r="BO44" t="s">
        <v>69</v>
      </c>
      <c r="CB44" s="61" t="s">
        <v>197</v>
      </c>
      <c r="CC44" s="62"/>
      <c r="CD44" s="63">
        <f>CD39-CD40-CD41-CD42-CD43</f>
        <v>0</v>
      </c>
      <c r="CE44" s="63">
        <f t="shared" ref="CE44:CJ44" si="63">CE39-CE40-CE41-CE42-CE43</f>
        <v>0</v>
      </c>
      <c r="CF44" s="63">
        <f t="shared" si="63"/>
        <v>0</v>
      </c>
      <c r="CG44" s="63">
        <f t="shared" si="63"/>
        <v>0</v>
      </c>
      <c r="CH44" s="63">
        <f t="shared" si="63"/>
        <v>0</v>
      </c>
      <c r="CI44" s="63">
        <f t="shared" si="63"/>
        <v>0</v>
      </c>
      <c r="CJ44" s="63">
        <f t="shared" si="63"/>
        <v>0</v>
      </c>
      <c r="CK44" s="64"/>
      <c r="CL44" s="63">
        <f>CL39-CL40-CL41-CL42-CL43</f>
        <v>0</v>
      </c>
      <c r="CM44" s="65" t="e">
        <f t="shared" si="55"/>
        <v>#DIV/0!</v>
      </c>
      <c r="CN44" s="24">
        <f>(CL22*(CC6+CC7))+(CL23*CC8)+(CL24*CC9)-((CL32+CL34)*CC11)-((CL33+CL35)*CC12)-(CL36*CC14)-(IF(CD27&gt;0,CD27,CD36*CC13))-(IF(CE27&gt;0,CE27,CE36*CC13))-(IF(CF27&gt;0,CF27,CF36*CC13))-(IF(CG27&gt;0,CG27,CG36*CC13))-(IF(CH27&gt;0,CH27,CH36*CC13))-(IF(CI27&gt;0,CI27,CI36*CC13))-(IF(CJ27&gt;0,CJ27,CJ36*CC13))-(IF(CD28&gt;0,CD28,CD36*CC15))-(IF(CE28&gt;0,CE28,CE36*CC15))-(IF(CF28&gt;0,CF28,CF36*CC15))-(IF(CG28&gt;0,CG28,CG36*CC15))-(IF(CH28&gt;0,CH28,CH36*CC15))-(IF(CI28&gt;0,CI28,CI36*CC15))-(IF(CJ28&gt;0,CJ28,CJ36*CC15))-(IF(CD29&gt;0,CD29,CD36*CC16))-(IF(CE29&gt;0,CE29,CE36*CC16))-(IF(CF29&gt;0,CF29,CF36*CC16))-(IF(CG29&gt;0,CG29,CG36*CC16))-(IF(CH29&gt;0,CH29,CH36*CC16))-(IF(CI29&gt;0,CI29,CI36*CC16))-(IF(CJ29&gt;0,CJ29,CJ36*CC16))</f>
        <v>0</v>
      </c>
      <c r="CO44" t="s">
        <v>69</v>
      </c>
      <c r="CP44" s="82" t="str">
        <f>CB44</f>
        <v>Projected Surplus/(deficit) contribution to fixed costs of running the business</v>
      </c>
      <c r="CS44" s="25">
        <f>CS39-CS40-CS41-CS42-CS43</f>
        <v>0</v>
      </c>
      <c r="CT44" s="25">
        <f t="shared" ref="CT44:CV44" si="64">CT39-CT40-CT41-CT42-CT43</f>
        <v>0</v>
      </c>
      <c r="CU44" s="25">
        <f t="shared" si="64"/>
        <v>0</v>
      </c>
      <c r="CV44" s="25">
        <f t="shared" si="64"/>
        <v>0</v>
      </c>
      <c r="CX44" s="25">
        <f>CX39-CX40-CX41-CX42-CX43</f>
        <v>0</v>
      </c>
      <c r="CZ44" s="172">
        <f>CZ39-CZ40-CZ41-CZ42-CZ43</f>
        <v>0</v>
      </c>
      <c r="DA44" s="46"/>
    </row>
    <row r="45" spans="2:105" x14ac:dyDescent="0.35">
      <c r="D45" s="24"/>
      <c r="E45" s="24"/>
      <c r="F45" s="24"/>
      <c r="G45" s="24"/>
      <c r="H45" s="24"/>
      <c r="I45" s="24"/>
      <c r="J45" s="24"/>
      <c r="AD45" s="24"/>
      <c r="AE45" s="24"/>
      <c r="AF45" s="24"/>
      <c r="AG45" s="24"/>
      <c r="AH45" s="24"/>
      <c r="AI45" s="24"/>
      <c r="AJ45" s="24"/>
      <c r="BD45" s="24"/>
      <c r="BE45" s="24"/>
      <c r="BF45" s="24"/>
      <c r="BG45" s="24"/>
      <c r="BH45" s="24"/>
      <c r="BI45" s="24"/>
      <c r="BJ45" s="24"/>
      <c r="CD45" s="24"/>
      <c r="CE45" s="24"/>
      <c r="CF45" s="24"/>
      <c r="CG45" s="24"/>
      <c r="CH45" s="24"/>
      <c r="CI45" s="24"/>
      <c r="CJ45" s="24"/>
      <c r="CP45" s="47"/>
      <c r="DA45" s="46"/>
    </row>
    <row r="46" spans="2:105" x14ac:dyDescent="0.35">
      <c r="I46" s="150" t="s">
        <v>204</v>
      </c>
      <c r="J46" s="150"/>
      <c r="K46" s="150"/>
      <c r="L46" s="150"/>
      <c r="M46" s="260">
        <f>IF(L44&lt;0,-(L44/(M44+M40)),0)</f>
        <v>0</v>
      </c>
      <c r="AI46" s="150" t="s">
        <v>204</v>
      </c>
      <c r="AJ46" s="150"/>
      <c r="AK46" s="150"/>
      <c r="AL46" s="150"/>
      <c r="AM46" s="260">
        <f>IF(AL44&lt;0,-(AL44/(AM44+AM40)),0)</f>
        <v>0</v>
      </c>
      <c r="BI46" s="150" t="s">
        <v>204</v>
      </c>
      <c r="BJ46" s="150"/>
      <c r="BK46" s="150"/>
      <c r="BL46" s="150"/>
      <c r="BM46" s="260">
        <f>IF(BL44&lt;0,-(BL44/(BM44+BM40)),0)</f>
        <v>0</v>
      </c>
      <c r="CI46" s="150" t="s">
        <v>204</v>
      </c>
      <c r="CJ46" s="150"/>
      <c r="CK46" s="150"/>
      <c r="CL46" s="150"/>
      <c r="CM46" s="260">
        <f>IF(CL44&lt;0,-(CL44/(CM44+CM40)),0)</f>
        <v>0</v>
      </c>
      <c r="CP46" s="49"/>
      <c r="CQ46" s="50"/>
      <c r="CR46" s="50"/>
      <c r="CS46" s="128">
        <f>IFERROR(IF(D36&gt;0,1,0)+IF(E36&gt;0,1,0)+IF(F36&gt;0,1,0)+IF(G36&gt;0,1,0)+IF(H36&gt;0,1,0)+IF(I36&gt;0,1,0)+IF(J36&gt;0,1,0),0)</f>
        <v>0</v>
      </c>
      <c r="CT46" s="128">
        <f>IFERROR(IF(AD36&gt;0,1,0)+IF(AE36&gt;0,1,0)+IF(AF36&gt;0,1,0)+IF(AG36&gt;0,1,0)+IF(AH36&gt;0,1,0)+IF(AI36&gt;0,1,0)+IF(AJ36&gt;0,1,0),0)</f>
        <v>0</v>
      </c>
      <c r="CU46" s="128">
        <f>IFERROR(IF(BD36&gt;0,1,0)+IF(BE36&gt;0,1,0)+IF(BF36&gt;0,1,0)+IF(BG36&gt;0,1,0)+IF(BH36&gt;0,1,0)+IF(BI36&gt;0,1,0)+IF(BJ36&gt;0,1,0),0)</f>
        <v>0</v>
      </c>
      <c r="CV46" s="128">
        <f>IFERROR(IF(CD36&gt;0,1,0)+IF(CE36&gt;0,1,0)+IF(CF36&gt;0,1,0)+IF(CG36&gt;0,1,0)+IF(CH36&gt;0,1,0)+IF(CI36&gt;0,1,0)+IF(CJ36&gt;0,1,0),0)</f>
        <v>0</v>
      </c>
      <c r="CW46" s="50"/>
      <c r="CX46" s="50"/>
      <c r="CY46" s="50"/>
      <c r="CZ46" s="50"/>
      <c r="DA46" s="51"/>
    </row>
    <row r="47" spans="2:105" x14ac:dyDescent="0.35">
      <c r="I47" s="150" t="s">
        <v>199</v>
      </c>
      <c r="J47" s="150"/>
      <c r="AI47" s="150" t="s">
        <v>199</v>
      </c>
      <c r="AJ47" s="150"/>
      <c r="BI47" s="150" t="s">
        <v>199</v>
      </c>
      <c r="BJ47" s="150"/>
      <c r="CI47" s="150" t="s">
        <v>199</v>
      </c>
      <c r="CJ47" s="150"/>
    </row>
    <row r="49" spans="9:91" x14ac:dyDescent="0.35">
      <c r="I49" s="150" t="s">
        <v>206</v>
      </c>
      <c r="J49" s="150"/>
      <c r="K49" s="150"/>
      <c r="L49" s="150"/>
      <c r="M49" s="259" t="str">
        <f>+IF(L44&gt;0,L17/L44,"n/a")</f>
        <v>n/a</v>
      </c>
      <c r="AI49" s="150" t="s">
        <v>205</v>
      </c>
      <c r="AJ49" s="150"/>
      <c r="AK49" s="150"/>
      <c r="AL49" s="150"/>
      <c r="AM49" s="23">
        <f>IF((AL17-L44-AL44)&gt;0,AM50,0)</f>
        <v>0</v>
      </c>
      <c r="BI49" s="150" t="s">
        <v>205</v>
      </c>
      <c r="BJ49" s="150"/>
      <c r="BK49" s="150"/>
      <c r="BL49" s="150"/>
      <c r="BM49" s="150">
        <f>IF((BL17-L44-AL44-BL44)&gt;0,BM50,0)</f>
        <v>0</v>
      </c>
      <c r="CI49" s="150" t="s">
        <v>205</v>
      </c>
      <c r="CJ49" s="150"/>
      <c r="CK49" s="150"/>
      <c r="CL49" s="150"/>
      <c r="CM49" s="261">
        <f>IF((CL17-L44-AL44-BL44-CL44)&gt;0,CM50,0)</f>
        <v>0</v>
      </c>
    </row>
    <row r="50" spans="9:91" hidden="1" x14ac:dyDescent="0.35">
      <c r="AM50" s="259" t="str">
        <f>+IF(AL44&gt;0,((AL17-L44-AL44)/AL44),"n/a")</f>
        <v>n/a</v>
      </c>
      <c r="BM50" s="259" t="str">
        <f>+IF(BL44&gt;0,((BL17-L44-AL44-BL44)/BL44),"n/a")</f>
        <v>n/a</v>
      </c>
      <c r="CM50" s="259" t="b">
        <f>IF((CL17-L44-AL44-BL44-CL44&gt;0),+IF(CL44&gt;0,((CL17-L44-AL44-BL44)/CL44),"n/a"))</f>
        <v>0</v>
      </c>
    </row>
  </sheetData>
  <sheetProtection algorithmName="SHA-512" hashValue="NCRGNtgTc7k5JiltwVSnk/JImL9rRzdO+9hK4NePjuhKbpmAPhutaQir8yWqXdizSO6RtgeKB4y496s9g/VFbA==" saltValue="PHNG7b02CHdlJjDSoOiQKA==" spinCount="100000" sheet="1" objects="1" scenarios="1"/>
  <mergeCells count="5">
    <mergeCell ref="D1:N1"/>
    <mergeCell ref="CE2:CG2"/>
    <mergeCell ref="E2:G2"/>
    <mergeCell ref="AE2:AG2"/>
    <mergeCell ref="BE2:BG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G195"/>
  <sheetViews>
    <sheetView zoomScale="80" zoomScaleNormal="80" workbookViewId="0">
      <selection activeCell="B4" sqref="B4"/>
    </sheetView>
  </sheetViews>
  <sheetFormatPr defaultRowHeight="14.5" x14ac:dyDescent="0.35"/>
  <cols>
    <col min="2" max="2" width="61.26953125" customWidth="1"/>
    <col min="3" max="3" width="18" customWidth="1"/>
    <col min="4" max="7" width="15.7265625" customWidth="1"/>
    <col min="8" max="8" width="17.54296875" customWidth="1"/>
    <col min="9" max="9" width="15.7265625" customWidth="1"/>
    <col min="10" max="10" width="18" customWidth="1"/>
    <col min="11" max="12" width="15.7265625" customWidth="1"/>
    <col min="14" max="14" width="13.26953125" customWidth="1"/>
    <col min="15" max="15" width="14.54296875" customWidth="1"/>
    <col min="18" max="26" width="0" hidden="1" customWidth="1"/>
    <col min="28" max="28" width="56.26953125" customWidth="1"/>
    <col min="29" max="29" width="20.453125" customWidth="1"/>
    <col min="30" max="33" width="15.7265625" customWidth="1"/>
    <col min="34" max="34" width="20.453125" customWidth="1"/>
    <col min="35" max="38" width="15.7265625" customWidth="1"/>
    <col min="41" max="41" width="14.453125" customWidth="1"/>
    <col min="44" max="52" width="0" hidden="1" customWidth="1"/>
    <col min="54" max="54" width="62.1796875" customWidth="1"/>
    <col min="55" max="55" width="19.1796875" customWidth="1"/>
    <col min="56" max="64" width="19.26953125" customWidth="1"/>
    <col min="70" max="78" width="0" hidden="1" customWidth="1"/>
    <col min="80" max="80" width="63.1796875" customWidth="1"/>
    <col min="81" max="81" width="19.7265625" customWidth="1"/>
    <col min="82" max="85" width="15.7265625" customWidth="1"/>
    <col min="86" max="86" width="19.7265625" customWidth="1"/>
    <col min="87" max="90" width="15.7265625" customWidth="1"/>
    <col min="93" max="93" width="18.1796875" customWidth="1"/>
    <col min="96" max="96" width="18.81640625" customWidth="1"/>
    <col min="97" max="100" width="12.7265625" customWidth="1"/>
    <col min="101" max="101" width="7.81640625" customWidth="1"/>
    <col min="102" max="104" width="12.7265625" customWidth="1"/>
  </cols>
  <sheetData>
    <row r="1" spans="2:95" ht="58.5" customHeight="1" x14ac:dyDescent="0.55000000000000004">
      <c r="D1" s="344" t="s">
        <v>209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  <c r="AK1" s="129" t="s">
        <v>74</v>
      </c>
      <c r="AL1" s="162" t="s">
        <v>73</v>
      </c>
      <c r="BK1" s="129" t="s">
        <v>74</v>
      </c>
      <c r="BL1" s="162" t="s">
        <v>73</v>
      </c>
      <c r="CK1" s="129" t="s">
        <v>74</v>
      </c>
      <c r="CL1" s="162" t="s">
        <v>73</v>
      </c>
    </row>
    <row r="2" spans="2:95" ht="18.5" x14ac:dyDescent="0.45">
      <c r="B2" s="130"/>
      <c r="C2" s="138"/>
      <c r="D2" s="42" t="s">
        <v>321</v>
      </c>
      <c r="E2" s="347" t="s">
        <v>208</v>
      </c>
      <c r="F2" s="347"/>
      <c r="G2" s="347"/>
      <c r="H2" s="42"/>
      <c r="I2" s="42"/>
      <c r="J2" s="42"/>
      <c r="K2" s="139"/>
      <c r="L2" s="129"/>
      <c r="M2" s="162"/>
      <c r="AB2" s="130"/>
      <c r="AC2" s="138"/>
      <c r="AD2" s="42"/>
      <c r="AE2" s="350" t="str">
        <f>E2</f>
        <v>NAME</v>
      </c>
      <c r="AF2" s="350"/>
      <c r="AG2" s="350"/>
      <c r="AH2" s="42"/>
      <c r="AI2" s="42"/>
      <c r="AJ2" s="42"/>
      <c r="AK2" s="139"/>
      <c r="AL2" s="129"/>
      <c r="AM2" s="162"/>
      <c r="BB2" s="130"/>
      <c r="BC2" s="138"/>
      <c r="BD2" s="42"/>
      <c r="BE2" s="350" t="str">
        <f>AE2</f>
        <v>NAME</v>
      </c>
      <c r="BF2" s="350"/>
      <c r="BG2" s="350"/>
      <c r="BH2" s="42"/>
      <c r="BI2" s="42"/>
      <c r="BJ2" s="42"/>
      <c r="BK2" s="139"/>
      <c r="BL2" s="129"/>
      <c r="BM2" s="162"/>
      <c r="CB2" s="130"/>
      <c r="CC2" s="138"/>
      <c r="CD2" s="42"/>
      <c r="CE2" s="350" t="str">
        <f>BE2</f>
        <v>NAME</v>
      </c>
      <c r="CF2" s="350"/>
      <c r="CG2" s="350"/>
      <c r="CH2" s="42"/>
      <c r="CI2" s="42"/>
      <c r="CJ2" s="42"/>
      <c r="CK2" s="139"/>
      <c r="CL2" s="129"/>
      <c r="CM2" s="162"/>
      <c r="CP2" s="1">
        <v>44013</v>
      </c>
      <c r="CQ2">
        <v>31</v>
      </c>
    </row>
    <row r="3" spans="2:95" x14ac:dyDescent="0.35">
      <c r="B3" s="47"/>
      <c r="C3" s="135"/>
      <c r="D3" s="5"/>
      <c r="E3" s="5"/>
      <c r="F3" s="5"/>
      <c r="G3" s="5"/>
      <c r="H3" s="5"/>
      <c r="I3" s="5"/>
      <c r="J3" s="5"/>
      <c r="K3" s="135"/>
      <c r="L3" s="5"/>
      <c r="M3" s="46"/>
      <c r="AB3" s="47"/>
      <c r="AC3" s="135"/>
      <c r="AD3" s="5"/>
      <c r="AE3" s="5"/>
      <c r="AF3" s="5"/>
      <c r="AG3" s="5"/>
      <c r="AH3" s="5"/>
      <c r="AI3" s="5"/>
      <c r="AJ3" s="5"/>
      <c r="AK3" s="135"/>
      <c r="AL3" s="5"/>
      <c r="AM3" s="46"/>
      <c r="BB3" s="47"/>
      <c r="BC3" s="135"/>
      <c r="BD3" s="5"/>
      <c r="BE3" s="5"/>
      <c r="BF3" s="5"/>
      <c r="BG3" s="5"/>
      <c r="BH3" s="5"/>
      <c r="BI3" s="5"/>
      <c r="BJ3" s="5"/>
      <c r="BK3" s="135"/>
      <c r="BL3" s="5"/>
      <c r="BM3" s="46"/>
      <c r="CB3" s="47"/>
      <c r="CC3" s="135"/>
      <c r="CD3" s="5"/>
      <c r="CE3" s="5"/>
      <c r="CF3" s="5"/>
      <c r="CG3" s="5"/>
      <c r="CH3" s="5"/>
      <c r="CI3" s="5"/>
      <c r="CJ3" s="5"/>
      <c r="CK3" s="135"/>
      <c r="CL3" s="5"/>
      <c r="CM3" s="46"/>
      <c r="CP3" s="1">
        <f>CP2+CQ2</f>
        <v>44044</v>
      </c>
      <c r="CQ3">
        <v>31</v>
      </c>
    </row>
    <row r="4" spans="2:95" x14ac:dyDescent="0.35">
      <c r="B4" s="47"/>
      <c r="C4" s="135" t="s">
        <v>181</v>
      </c>
      <c r="D4" s="5"/>
      <c r="E4" s="5"/>
      <c r="F4" s="5"/>
      <c r="G4" s="5"/>
      <c r="H4" s="5"/>
      <c r="I4" s="5"/>
      <c r="J4" s="5"/>
      <c r="K4" s="135"/>
      <c r="L4" s="5" t="s">
        <v>200</v>
      </c>
      <c r="M4" s="46"/>
      <c r="AB4" s="47"/>
      <c r="AC4" s="135" t="s">
        <v>181</v>
      </c>
      <c r="AD4" s="5"/>
      <c r="AE4" s="5"/>
      <c r="AF4" s="5"/>
      <c r="AG4" s="5"/>
      <c r="AH4" s="5"/>
      <c r="AI4" s="5"/>
      <c r="AJ4" s="5"/>
      <c r="AK4" s="135"/>
      <c r="AL4" s="5" t="s">
        <v>200</v>
      </c>
      <c r="AM4" s="46"/>
      <c r="BB4" s="47"/>
      <c r="BC4" s="135" t="s">
        <v>181</v>
      </c>
      <c r="BD4" s="5"/>
      <c r="BE4" s="5"/>
      <c r="BF4" s="5"/>
      <c r="BG4" s="5"/>
      <c r="BH4" s="5"/>
      <c r="BI4" s="5"/>
      <c r="BJ4" s="5"/>
      <c r="BK4" s="135"/>
      <c r="BL4" s="5" t="s">
        <v>200</v>
      </c>
      <c r="BM4" s="46"/>
      <c r="CB4" s="47"/>
      <c r="CC4" s="135" t="s">
        <v>181</v>
      </c>
      <c r="CD4" s="5"/>
      <c r="CE4" s="5"/>
      <c r="CF4" s="5"/>
      <c r="CG4" s="5"/>
      <c r="CH4" s="5"/>
      <c r="CI4" s="5"/>
      <c r="CJ4" s="5"/>
      <c r="CK4" s="135"/>
      <c r="CL4" s="5" t="s">
        <v>200</v>
      </c>
      <c r="CM4" s="46"/>
      <c r="CP4" s="1">
        <f t="shared" ref="CP4:CP22" si="0">CP3+CQ3</f>
        <v>44075</v>
      </c>
      <c r="CQ4">
        <v>30</v>
      </c>
    </row>
    <row r="5" spans="2:95" x14ac:dyDescent="0.35">
      <c r="B5" s="47"/>
      <c r="C5" s="135"/>
      <c r="D5" s="5"/>
      <c r="E5" s="5"/>
      <c r="F5" s="5"/>
      <c r="G5" s="5"/>
      <c r="H5" s="5"/>
      <c r="I5" s="5"/>
      <c r="J5" s="5"/>
      <c r="K5" s="135"/>
      <c r="L5" s="5"/>
      <c r="M5" s="46"/>
      <c r="AB5" s="47"/>
      <c r="AC5" s="135"/>
      <c r="AD5" s="5"/>
      <c r="AE5" s="5"/>
      <c r="AF5" s="5"/>
      <c r="AG5" s="5"/>
      <c r="AH5" s="5"/>
      <c r="AI5" s="5"/>
      <c r="AJ5" s="5"/>
      <c r="AK5" s="135"/>
      <c r="AL5" s="5"/>
      <c r="AM5" s="46"/>
      <c r="BB5" s="47"/>
      <c r="BC5" s="135"/>
      <c r="BD5" s="5"/>
      <c r="BE5" s="5"/>
      <c r="BF5" s="5"/>
      <c r="BG5" s="5"/>
      <c r="BH5" s="5"/>
      <c r="BI5" s="5"/>
      <c r="BJ5" s="5"/>
      <c r="BK5" s="135"/>
      <c r="BL5" s="5"/>
      <c r="BM5" s="46"/>
      <c r="CB5" s="47"/>
      <c r="CC5" s="135"/>
      <c r="CD5" s="5"/>
      <c r="CE5" s="5"/>
      <c r="CF5" s="5"/>
      <c r="CG5" s="5"/>
      <c r="CH5" s="5"/>
      <c r="CI5" s="5"/>
      <c r="CJ5" s="5"/>
      <c r="CK5" s="135"/>
      <c r="CL5" s="5"/>
      <c r="CM5" s="46"/>
      <c r="CP5" s="1">
        <f t="shared" si="0"/>
        <v>44105</v>
      </c>
      <c r="CQ5">
        <v>31</v>
      </c>
    </row>
    <row r="6" spans="2:95" x14ac:dyDescent="0.35">
      <c r="B6" s="47" t="s">
        <v>172</v>
      </c>
      <c r="C6" s="146"/>
      <c r="D6" s="5" t="s">
        <v>47</v>
      </c>
      <c r="E6" s="5"/>
      <c r="F6" s="5"/>
      <c r="G6" s="5"/>
      <c r="H6" s="5"/>
      <c r="I6" s="5"/>
      <c r="J6" s="142" t="s">
        <v>201</v>
      </c>
      <c r="K6" s="264"/>
      <c r="L6" s="174"/>
      <c r="M6" s="46"/>
      <c r="AB6" s="47" t="str">
        <f>B6</f>
        <v>Expected selling price "sit in" (net of VAT)</v>
      </c>
      <c r="AC6" s="146">
        <f>C6</f>
        <v>0</v>
      </c>
      <c r="AD6" s="5" t="s">
        <v>47</v>
      </c>
      <c r="AE6" s="5"/>
      <c r="AF6" s="5"/>
      <c r="AG6" s="5"/>
      <c r="AH6" s="5"/>
      <c r="AI6" s="5"/>
      <c r="AJ6" s="111" t="str">
        <f>J6</f>
        <v>Marketing</v>
      </c>
      <c r="AK6" s="135"/>
      <c r="AL6" s="258">
        <f>L6</f>
        <v>0</v>
      </c>
      <c r="AM6" s="46"/>
      <c r="BB6" s="47" t="str">
        <f>AB6</f>
        <v>Expected selling price "sit in" (net of VAT)</v>
      </c>
      <c r="BC6" s="146">
        <f>AC6</f>
        <v>0</v>
      </c>
      <c r="BD6" s="5" t="s">
        <v>47</v>
      </c>
      <c r="BE6" s="5"/>
      <c r="BF6" s="5"/>
      <c r="BG6" s="5"/>
      <c r="BH6" s="5"/>
      <c r="BI6" s="5"/>
      <c r="BJ6" s="111" t="str">
        <f>AJ6</f>
        <v>Marketing</v>
      </c>
      <c r="BK6" s="135"/>
      <c r="BL6" s="258">
        <f>AL6</f>
        <v>0</v>
      </c>
      <c r="BM6" s="46"/>
      <c r="CB6" s="47" t="str">
        <f>BB6</f>
        <v>Expected selling price "sit in" (net of VAT)</v>
      </c>
      <c r="CC6" s="146">
        <f>BC6</f>
        <v>0</v>
      </c>
      <c r="CD6" s="5" t="s">
        <v>47</v>
      </c>
      <c r="CE6" s="5"/>
      <c r="CF6" s="5"/>
      <c r="CG6" s="5"/>
      <c r="CH6" s="5"/>
      <c r="CI6" s="5"/>
      <c r="CJ6" s="111" t="str">
        <f>BJ6</f>
        <v>Marketing</v>
      </c>
      <c r="CK6" s="135"/>
      <c r="CL6" s="258">
        <f>BL6</f>
        <v>0</v>
      </c>
      <c r="CM6" s="46"/>
      <c r="CP6" s="1">
        <f t="shared" si="0"/>
        <v>44136</v>
      </c>
      <c r="CQ6">
        <v>30</v>
      </c>
    </row>
    <row r="7" spans="2:95" x14ac:dyDescent="0.35">
      <c r="B7" s="47" t="s">
        <v>328</v>
      </c>
      <c r="C7" s="146"/>
      <c r="D7" s="5" t="s">
        <v>47</v>
      </c>
      <c r="E7" s="5"/>
      <c r="F7" s="5"/>
      <c r="G7" s="5"/>
      <c r="H7" s="5"/>
      <c r="I7" s="5"/>
      <c r="J7" s="142" t="s">
        <v>35</v>
      </c>
      <c r="K7" s="264"/>
      <c r="L7" s="174"/>
      <c r="M7" s="46"/>
      <c r="AB7" s="47" t="str">
        <f t="shared" ref="AB7:AB9" si="1">B7</f>
        <v>Expected selling price beverage "sit in" (net of VAT)</v>
      </c>
      <c r="AC7" s="146">
        <f t="shared" ref="AC7:AC9" si="2">C7</f>
        <v>0</v>
      </c>
      <c r="AD7" s="5" t="s">
        <v>47</v>
      </c>
      <c r="AE7" s="5"/>
      <c r="AF7" s="5"/>
      <c r="AG7" s="5"/>
      <c r="AH7" s="5"/>
      <c r="AI7" s="5"/>
      <c r="AJ7" s="111" t="str">
        <f>J7</f>
        <v>Menus</v>
      </c>
      <c r="AK7" s="135"/>
      <c r="AL7" s="258">
        <f>L7</f>
        <v>0</v>
      </c>
      <c r="AM7" s="46"/>
      <c r="BB7" s="47" t="str">
        <f t="shared" ref="BB7:BB9" si="3">AB7</f>
        <v>Expected selling price beverage "sit in" (net of VAT)</v>
      </c>
      <c r="BC7" s="146">
        <f t="shared" ref="BC7:BC9" si="4">AC7</f>
        <v>0</v>
      </c>
      <c r="BD7" s="5" t="s">
        <v>47</v>
      </c>
      <c r="BE7" s="5"/>
      <c r="BF7" s="5"/>
      <c r="BG7" s="5"/>
      <c r="BH7" s="5"/>
      <c r="BI7" s="5"/>
      <c r="BJ7" s="111" t="str">
        <f>AJ7</f>
        <v>Menus</v>
      </c>
      <c r="BK7" s="135"/>
      <c r="BL7" s="258">
        <f>AL7</f>
        <v>0</v>
      </c>
      <c r="BM7" s="46"/>
      <c r="CB7" s="47" t="str">
        <f t="shared" ref="CB7:CB9" si="5">BB7</f>
        <v>Expected selling price beverage "sit in" (net of VAT)</v>
      </c>
      <c r="CC7" s="146">
        <f t="shared" ref="CC7:CC9" si="6">BC7</f>
        <v>0</v>
      </c>
      <c r="CD7" s="5" t="s">
        <v>47</v>
      </c>
      <c r="CE7" s="5"/>
      <c r="CF7" s="5"/>
      <c r="CG7" s="5"/>
      <c r="CH7" s="5"/>
      <c r="CI7" s="5"/>
      <c r="CJ7" s="111" t="str">
        <f>BJ7</f>
        <v>Menus</v>
      </c>
      <c r="CK7" s="135"/>
      <c r="CL7" s="258">
        <f>BL7</f>
        <v>0</v>
      </c>
      <c r="CM7" s="46"/>
      <c r="CP7" s="1">
        <f t="shared" si="0"/>
        <v>44166</v>
      </c>
      <c r="CQ7">
        <v>31</v>
      </c>
    </row>
    <row r="8" spans="2:95" x14ac:dyDescent="0.35">
      <c r="B8" s="47" t="s">
        <v>173</v>
      </c>
      <c r="C8" s="146"/>
      <c r="D8" s="5" t="s">
        <v>103</v>
      </c>
      <c r="E8" s="5"/>
      <c r="F8" s="5"/>
      <c r="G8" s="5"/>
      <c r="H8" s="5"/>
      <c r="I8" s="5"/>
      <c r="J8" s="142" t="s">
        <v>202</v>
      </c>
      <c r="K8" s="264"/>
      <c r="L8" s="174"/>
      <c r="M8" s="46"/>
      <c r="AB8" s="47" t="str">
        <f t="shared" si="1"/>
        <v>Expected selling price "take-away" (net of VAT)</v>
      </c>
      <c r="AC8" s="146">
        <f t="shared" si="2"/>
        <v>0</v>
      </c>
      <c r="AD8" s="5" t="s">
        <v>103</v>
      </c>
      <c r="AE8" s="5"/>
      <c r="AF8" s="5"/>
      <c r="AG8" s="5"/>
      <c r="AH8" s="5"/>
      <c r="AI8" s="5"/>
      <c r="AJ8" s="111" t="str">
        <f>J8</f>
        <v>Equipment</v>
      </c>
      <c r="AK8" s="135"/>
      <c r="AL8" s="258">
        <f>L8</f>
        <v>0</v>
      </c>
      <c r="AM8" s="46"/>
      <c r="BB8" s="47" t="str">
        <f t="shared" si="3"/>
        <v>Expected selling price "take-away" (net of VAT)</v>
      </c>
      <c r="BC8" s="146">
        <f t="shared" si="4"/>
        <v>0</v>
      </c>
      <c r="BD8" s="5" t="s">
        <v>103</v>
      </c>
      <c r="BE8" s="5"/>
      <c r="BF8" s="5"/>
      <c r="BG8" s="5"/>
      <c r="BH8" s="5"/>
      <c r="BI8" s="5"/>
      <c r="BJ8" s="111" t="str">
        <f>AJ8</f>
        <v>Equipment</v>
      </c>
      <c r="BK8" s="135"/>
      <c r="BL8" s="258">
        <f>AL8</f>
        <v>0</v>
      </c>
      <c r="BM8" s="46"/>
      <c r="CB8" s="47" t="str">
        <f t="shared" si="5"/>
        <v>Expected selling price "take-away" (net of VAT)</v>
      </c>
      <c r="CC8" s="146">
        <f t="shared" si="6"/>
        <v>0</v>
      </c>
      <c r="CD8" s="5" t="s">
        <v>103</v>
      </c>
      <c r="CE8" s="5"/>
      <c r="CF8" s="5"/>
      <c r="CG8" s="5"/>
      <c r="CH8" s="5"/>
      <c r="CI8" s="5"/>
      <c r="CJ8" s="111" t="str">
        <f>BJ8</f>
        <v>Equipment</v>
      </c>
      <c r="CK8" s="135"/>
      <c r="CL8" s="258">
        <f>BL8</f>
        <v>0</v>
      </c>
      <c r="CM8" s="46"/>
      <c r="CP8" s="1">
        <f t="shared" si="0"/>
        <v>44197</v>
      </c>
      <c r="CQ8">
        <v>31</v>
      </c>
    </row>
    <row r="9" spans="2:95" x14ac:dyDescent="0.35">
      <c r="B9" s="47" t="s">
        <v>177</v>
      </c>
      <c r="C9" s="146"/>
      <c r="D9" s="13" t="s">
        <v>103</v>
      </c>
      <c r="E9" s="5"/>
      <c r="F9" s="5"/>
      <c r="G9" s="5"/>
      <c r="H9" s="5"/>
      <c r="I9" s="5"/>
      <c r="J9" s="142"/>
      <c r="K9" s="264"/>
      <c r="L9" s="174"/>
      <c r="M9" s="46"/>
      <c r="AB9" s="47" t="str">
        <f t="shared" si="1"/>
        <v>Expected selling price beverage "take-away" (net of VAT)</v>
      </c>
      <c r="AC9" s="146">
        <f t="shared" si="2"/>
        <v>0</v>
      </c>
      <c r="AD9" s="13" t="s">
        <v>103</v>
      </c>
      <c r="AE9" s="5"/>
      <c r="AF9" s="5"/>
      <c r="AG9" s="5"/>
      <c r="AH9" s="5"/>
      <c r="AI9" s="5"/>
      <c r="AJ9" s="111">
        <f t="shared" ref="AJ9:AJ16" si="7">J9</f>
        <v>0</v>
      </c>
      <c r="AK9" s="135"/>
      <c r="AL9" s="258">
        <f t="shared" ref="AL9:AL16" si="8">L9</f>
        <v>0</v>
      </c>
      <c r="AM9" s="46"/>
      <c r="BB9" s="47" t="str">
        <f t="shared" si="3"/>
        <v>Expected selling price beverage "take-away" (net of VAT)</v>
      </c>
      <c r="BC9" s="146">
        <f t="shared" si="4"/>
        <v>0</v>
      </c>
      <c r="BD9" s="13" t="s">
        <v>103</v>
      </c>
      <c r="BE9" s="5"/>
      <c r="BF9" s="5"/>
      <c r="BG9" s="5"/>
      <c r="BH9" s="5"/>
      <c r="BI9" s="5"/>
      <c r="BJ9" s="111">
        <f t="shared" ref="BJ9:BJ16" si="9">AJ9</f>
        <v>0</v>
      </c>
      <c r="BK9" s="135"/>
      <c r="BL9" s="258">
        <f t="shared" ref="BL9:BL16" si="10">AL9</f>
        <v>0</v>
      </c>
      <c r="BM9" s="46"/>
      <c r="CB9" s="47" t="str">
        <f t="shared" si="5"/>
        <v>Expected selling price beverage "take-away" (net of VAT)</v>
      </c>
      <c r="CC9" s="146">
        <f t="shared" si="6"/>
        <v>0</v>
      </c>
      <c r="CD9" s="13" t="s">
        <v>103</v>
      </c>
      <c r="CE9" s="5"/>
      <c r="CF9" s="5"/>
      <c r="CG9" s="5"/>
      <c r="CH9" s="5"/>
      <c r="CI9" s="5"/>
      <c r="CJ9" s="111">
        <f t="shared" ref="CJ9:CJ16" si="11">BJ9</f>
        <v>0</v>
      </c>
      <c r="CK9" s="135"/>
      <c r="CL9" s="258">
        <f t="shared" ref="CL9:CL16" si="12">BL9</f>
        <v>0</v>
      </c>
      <c r="CM9" s="46"/>
      <c r="CP9" s="1">
        <f t="shared" si="0"/>
        <v>44228</v>
      </c>
      <c r="CQ9">
        <v>28</v>
      </c>
    </row>
    <row r="10" spans="2:95" ht="18.5" x14ac:dyDescent="0.35">
      <c r="B10" s="47"/>
      <c r="C10" s="117"/>
      <c r="D10" s="252" t="s">
        <v>150</v>
      </c>
      <c r="E10" s="337" t="s">
        <v>178</v>
      </c>
      <c r="F10" s="5"/>
      <c r="G10" s="5"/>
      <c r="H10" s="5"/>
      <c r="I10" s="5"/>
      <c r="J10" s="142"/>
      <c r="K10" s="117"/>
      <c r="L10" s="174"/>
      <c r="M10" s="46"/>
      <c r="AB10" s="47"/>
      <c r="AC10" s="117"/>
      <c r="AD10" s="252" t="s">
        <v>150</v>
      </c>
      <c r="AE10" s="337" t="s">
        <v>178</v>
      </c>
      <c r="AF10" s="5"/>
      <c r="AG10" s="5"/>
      <c r="AH10" s="5"/>
      <c r="AI10" s="5"/>
      <c r="AJ10" s="111">
        <f t="shared" si="7"/>
        <v>0</v>
      </c>
      <c r="AK10" s="5"/>
      <c r="AL10" s="258">
        <f t="shared" si="8"/>
        <v>0</v>
      </c>
      <c r="AM10" s="46"/>
      <c r="BB10" s="47"/>
      <c r="BC10" s="117"/>
      <c r="BD10" s="252" t="s">
        <v>150</v>
      </c>
      <c r="BE10" s="337" t="s">
        <v>178</v>
      </c>
      <c r="BF10" s="5"/>
      <c r="BG10" s="5"/>
      <c r="BH10" s="5"/>
      <c r="BI10" s="5"/>
      <c r="BJ10" s="111">
        <f t="shared" si="9"/>
        <v>0</v>
      </c>
      <c r="BK10" s="5"/>
      <c r="BL10" s="258">
        <f t="shared" si="10"/>
        <v>0</v>
      </c>
      <c r="BM10" s="46"/>
      <c r="CB10" s="47"/>
      <c r="CC10" s="117"/>
      <c r="CD10" s="252" t="s">
        <v>150</v>
      </c>
      <c r="CE10" s="337" t="s">
        <v>178</v>
      </c>
      <c r="CF10" s="5"/>
      <c r="CG10" s="5"/>
      <c r="CH10" s="5"/>
      <c r="CI10" s="5"/>
      <c r="CJ10" s="111">
        <f t="shared" si="11"/>
        <v>0</v>
      </c>
      <c r="CK10" s="5"/>
      <c r="CL10" s="258">
        <f t="shared" si="12"/>
        <v>0</v>
      </c>
      <c r="CM10" s="46"/>
      <c r="CP10" s="1">
        <f t="shared" si="0"/>
        <v>44256</v>
      </c>
      <c r="CQ10">
        <v>31</v>
      </c>
    </row>
    <row r="11" spans="2:95" x14ac:dyDescent="0.35">
      <c r="B11" s="47" t="s">
        <v>174</v>
      </c>
      <c r="C11" s="263"/>
      <c r="D11" s="5" t="s">
        <v>26</v>
      </c>
      <c r="E11" s="175"/>
      <c r="F11" s="5"/>
      <c r="G11" s="5"/>
      <c r="H11" s="5"/>
      <c r="I11" s="5"/>
      <c r="J11" s="142"/>
      <c r="K11" s="117"/>
      <c r="L11" s="174"/>
      <c r="M11" s="46"/>
      <c r="AB11" s="47" t="s">
        <v>174</v>
      </c>
      <c r="AC11" s="263">
        <f t="shared" ref="AC11:AC16" si="13">C11</f>
        <v>0</v>
      </c>
      <c r="AD11" s="5" t="s">
        <v>26</v>
      </c>
      <c r="AE11" s="175"/>
      <c r="AF11" s="5"/>
      <c r="AG11" s="5"/>
      <c r="AH11" s="5"/>
      <c r="AI11" s="5"/>
      <c r="AJ11" s="111">
        <f t="shared" si="7"/>
        <v>0</v>
      </c>
      <c r="AK11" s="5"/>
      <c r="AL11" s="258">
        <f t="shared" si="8"/>
        <v>0</v>
      </c>
      <c r="AM11" s="46"/>
      <c r="BB11" s="47" t="s">
        <v>174</v>
      </c>
      <c r="BC11" s="263">
        <f t="shared" ref="BC11:BC16" si="14">AC11</f>
        <v>0</v>
      </c>
      <c r="BD11" s="5" t="s">
        <v>26</v>
      </c>
      <c r="BE11" s="175"/>
      <c r="BF11" s="5"/>
      <c r="BG11" s="5"/>
      <c r="BH11" s="5"/>
      <c r="BI11" s="5"/>
      <c r="BJ11" s="111">
        <f t="shared" si="9"/>
        <v>0</v>
      </c>
      <c r="BK11" s="5"/>
      <c r="BL11" s="258">
        <f t="shared" si="10"/>
        <v>0</v>
      </c>
      <c r="BM11" s="46"/>
      <c r="CB11" s="47" t="s">
        <v>174</v>
      </c>
      <c r="CC11" s="263">
        <f t="shared" ref="CC11:CC16" si="15">BC11</f>
        <v>0</v>
      </c>
      <c r="CD11" s="5" t="s">
        <v>26</v>
      </c>
      <c r="CE11" s="175"/>
      <c r="CF11" s="5"/>
      <c r="CG11" s="5"/>
      <c r="CH11" s="5"/>
      <c r="CI11" s="5"/>
      <c r="CJ11" s="111">
        <f t="shared" si="11"/>
        <v>0</v>
      </c>
      <c r="CK11" s="5"/>
      <c r="CL11" s="258">
        <f t="shared" si="12"/>
        <v>0</v>
      </c>
      <c r="CM11" s="46"/>
      <c r="CP11" s="1">
        <f t="shared" si="0"/>
        <v>44287</v>
      </c>
      <c r="CQ11">
        <v>30</v>
      </c>
    </row>
    <row r="12" spans="2:95" ht="16.5" customHeight="1" x14ac:dyDescent="0.35">
      <c r="B12" s="47" t="s">
        <v>198</v>
      </c>
      <c r="C12" s="263"/>
      <c r="D12" s="13" t="s">
        <v>26</v>
      </c>
      <c r="E12" s="175"/>
      <c r="F12" s="5"/>
      <c r="G12" s="5"/>
      <c r="H12" s="5"/>
      <c r="I12" s="5"/>
      <c r="J12" s="142"/>
      <c r="K12" s="117"/>
      <c r="L12" s="174"/>
      <c r="M12" s="46"/>
      <c r="AB12" s="47" t="s">
        <v>198</v>
      </c>
      <c r="AC12" s="263">
        <f t="shared" si="13"/>
        <v>0</v>
      </c>
      <c r="AD12" s="13" t="s">
        <v>26</v>
      </c>
      <c r="AE12" s="175"/>
      <c r="AF12" s="5"/>
      <c r="AG12" s="5"/>
      <c r="AH12" s="5"/>
      <c r="AI12" s="5"/>
      <c r="AJ12" s="111">
        <f t="shared" si="7"/>
        <v>0</v>
      </c>
      <c r="AK12" s="5"/>
      <c r="AL12" s="258">
        <f t="shared" si="8"/>
        <v>0</v>
      </c>
      <c r="AM12" s="46"/>
      <c r="BB12" s="47" t="s">
        <v>198</v>
      </c>
      <c r="BC12" s="263">
        <f t="shared" si="14"/>
        <v>0</v>
      </c>
      <c r="BD12" s="13" t="s">
        <v>26</v>
      </c>
      <c r="BE12" s="175"/>
      <c r="BF12" s="5"/>
      <c r="BG12" s="5"/>
      <c r="BH12" s="5"/>
      <c r="BI12" s="5"/>
      <c r="BJ12" s="111">
        <f t="shared" si="9"/>
        <v>0</v>
      </c>
      <c r="BK12" s="5"/>
      <c r="BL12" s="258">
        <f t="shared" si="10"/>
        <v>0</v>
      </c>
      <c r="BM12" s="46"/>
      <c r="CB12" s="47" t="s">
        <v>198</v>
      </c>
      <c r="CC12" s="263">
        <f t="shared" si="15"/>
        <v>0</v>
      </c>
      <c r="CD12" s="13" t="s">
        <v>26</v>
      </c>
      <c r="CE12" s="175"/>
      <c r="CF12" s="5"/>
      <c r="CG12" s="5"/>
      <c r="CH12" s="5"/>
      <c r="CI12" s="5"/>
      <c r="CJ12" s="111">
        <f t="shared" si="11"/>
        <v>0</v>
      </c>
      <c r="CK12" s="5"/>
      <c r="CL12" s="258">
        <f t="shared" si="12"/>
        <v>0</v>
      </c>
      <c r="CM12" s="46"/>
      <c r="CP12" s="1">
        <f t="shared" si="0"/>
        <v>44317</v>
      </c>
      <c r="CQ12">
        <v>31</v>
      </c>
    </row>
    <row r="13" spans="2:95" x14ac:dyDescent="0.35">
      <c r="B13" s="47" t="s">
        <v>175</v>
      </c>
      <c r="C13" s="263"/>
      <c r="D13" s="5" t="s">
        <v>179</v>
      </c>
      <c r="E13" s="338" t="s">
        <v>192</v>
      </c>
      <c r="F13" s="5"/>
      <c r="G13" s="5"/>
      <c r="H13" s="5"/>
      <c r="I13" s="5"/>
      <c r="J13" s="142"/>
      <c r="K13" s="117"/>
      <c r="L13" s="174"/>
      <c r="M13" s="46"/>
      <c r="AB13" s="47" t="s">
        <v>175</v>
      </c>
      <c r="AC13" s="263">
        <f t="shared" si="13"/>
        <v>0</v>
      </c>
      <c r="AD13" s="5" t="s">
        <v>179</v>
      </c>
      <c r="AE13" s="338" t="s">
        <v>192</v>
      </c>
      <c r="AF13" s="5"/>
      <c r="AG13" s="5"/>
      <c r="AH13" s="5"/>
      <c r="AI13" s="5"/>
      <c r="AJ13" s="111">
        <f t="shared" si="7"/>
        <v>0</v>
      </c>
      <c r="AK13" s="5"/>
      <c r="AL13" s="258">
        <f t="shared" si="8"/>
        <v>0</v>
      </c>
      <c r="AM13" s="46"/>
      <c r="BB13" s="47" t="s">
        <v>175</v>
      </c>
      <c r="BC13" s="263">
        <f t="shared" si="14"/>
        <v>0</v>
      </c>
      <c r="BD13" s="5" t="s">
        <v>179</v>
      </c>
      <c r="BE13" s="338" t="s">
        <v>192</v>
      </c>
      <c r="BF13" s="5"/>
      <c r="BG13" s="5"/>
      <c r="BH13" s="5"/>
      <c r="BI13" s="5"/>
      <c r="BJ13" s="111">
        <f t="shared" si="9"/>
        <v>0</v>
      </c>
      <c r="BK13" s="5"/>
      <c r="BL13" s="258">
        <f t="shared" si="10"/>
        <v>0</v>
      </c>
      <c r="BM13" s="46"/>
      <c r="CB13" s="47" t="s">
        <v>175</v>
      </c>
      <c r="CC13" s="263">
        <f t="shared" si="15"/>
        <v>0</v>
      </c>
      <c r="CD13" s="5" t="s">
        <v>179</v>
      </c>
      <c r="CE13" s="338" t="s">
        <v>192</v>
      </c>
      <c r="CF13" s="5"/>
      <c r="CG13" s="5"/>
      <c r="CH13" s="5"/>
      <c r="CI13" s="5"/>
      <c r="CJ13" s="111">
        <f t="shared" si="11"/>
        <v>0</v>
      </c>
      <c r="CK13" s="5"/>
      <c r="CL13" s="258">
        <f t="shared" si="12"/>
        <v>0</v>
      </c>
      <c r="CM13" s="46"/>
      <c r="CP13" s="1">
        <f t="shared" si="0"/>
        <v>44348</v>
      </c>
      <c r="CQ13">
        <v>30</v>
      </c>
    </row>
    <row r="14" spans="2:95" ht="14.25" customHeight="1" x14ac:dyDescent="0.35">
      <c r="B14" s="47" t="s">
        <v>176</v>
      </c>
      <c r="C14" s="263"/>
      <c r="D14" s="5" t="str">
        <f>D13</f>
        <v>% of sales</v>
      </c>
      <c r="E14" s="175"/>
      <c r="F14" s="5"/>
      <c r="G14" s="5"/>
      <c r="H14" s="5"/>
      <c r="I14" s="5"/>
      <c r="J14" s="142"/>
      <c r="K14" s="117"/>
      <c r="L14" s="174"/>
      <c r="M14" s="46"/>
      <c r="AB14" s="47" t="s">
        <v>176</v>
      </c>
      <c r="AC14" s="263">
        <f t="shared" si="13"/>
        <v>0</v>
      </c>
      <c r="AD14" s="5" t="str">
        <f>AD13</f>
        <v>% of sales</v>
      </c>
      <c r="AE14" s="175"/>
      <c r="AF14" s="5"/>
      <c r="AG14" s="5"/>
      <c r="AH14" s="5"/>
      <c r="AI14" s="5"/>
      <c r="AJ14" s="111">
        <f t="shared" si="7"/>
        <v>0</v>
      </c>
      <c r="AK14" s="5"/>
      <c r="AL14" s="258">
        <f t="shared" si="8"/>
        <v>0</v>
      </c>
      <c r="AM14" s="46"/>
      <c r="BB14" s="47" t="s">
        <v>176</v>
      </c>
      <c r="BC14" s="263">
        <f t="shared" si="14"/>
        <v>0</v>
      </c>
      <c r="BD14" s="5" t="str">
        <f>BD13</f>
        <v>% of sales</v>
      </c>
      <c r="BE14" s="175"/>
      <c r="BF14" s="5"/>
      <c r="BG14" s="5"/>
      <c r="BH14" s="5"/>
      <c r="BI14" s="5"/>
      <c r="BJ14" s="111">
        <f t="shared" si="9"/>
        <v>0</v>
      </c>
      <c r="BK14" s="5"/>
      <c r="BL14" s="258">
        <f t="shared" si="10"/>
        <v>0</v>
      </c>
      <c r="BM14" s="46"/>
      <c r="CB14" s="47" t="s">
        <v>176</v>
      </c>
      <c r="CC14" s="263">
        <f t="shared" si="15"/>
        <v>0</v>
      </c>
      <c r="CD14" s="5" t="str">
        <f>CD13</f>
        <v>% of sales</v>
      </c>
      <c r="CE14" s="175"/>
      <c r="CF14" s="5"/>
      <c r="CG14" s="5"/>
      <c r="CH14" s="5"/>
      <c r="CI14" s="5"/>
      <c r="CJ14" s="111">
        <f t="shared" si="11"/>
        <v>0</v>
      </c>
      <c r="CK14" s="5"/>
      <c r="CL14" s="258">
        <f t="shared" si="12"/>
        <v>0</v>
      </c>
      <c r="CM14" s="46"/>
      <c r="CP14" s="1">
        <f t="shared" si="0"/>
        <v>44378</v>
      </c>
      <c r="CQ14">
        <v>31</v>
      </c>
    </row>
    <row r="15" spans="2:95" x14ac:dyDescent="0.35">
      <c r="B15" s="47" t="s">
        <v>180</v>
      </c>
      <c r="C15" s="263"/>
      <c r="D15" s="5"/>
      <c r="E15" s="338" t="s">
        <v>193</v>
      </c>
      <c r="F15" s="5"/>
      <c r="G15" s="5"/>
      <c r="H15" s="5"/>
      <c r="I15" s="5"/>
      <c r="J15" s="142"/>
      <c r="K15" s="117"/>
      <c r="L15" s="174"/>
      <c r="M15" s="46"/>
      <c r="AB15" s="47" t="s">
        <v>180</v>
      </c>
      <c r="AC15" s="263">
        <f t="shared" si="13"/>
        <v>0</v>
      </c>
      <c r="AD15" s="5" t="str">
        <f t="shared" ref="AD15:AD16" si="16">AD14</f>
        <v>% of sales</v>
      </c>
      <c r="AE15" s="338" t="s">
        <v>193</v>
      </c>
      <c r="AF15" s="5"/>
      <c r="AG15" s="5"/>
      <c r="AH15" s="5"/>
      <c r="AI15" s="5"/>
      <c r="AJ15" s="111">
        <f t="shared" si="7"/>
        <v>0</v>
      </c>
      <c r="AK15" s="5"/>
      <c r="AL15" s="258">
        <f t="shared" si="8"/>
        <v>0</v>
      </c>
      <c r="AM15" s="46"/>
      <c r="BB15" s="47" t="s">
        <v>180</v>
      </c>
      <c r="BC15" s="263">
        <f t="shared" si="14"/>
        <v>0</v>
      </c>
      <c r="BD15" s="5" t="str">
        <f t="shared" ref="BD15:BD16" si="17">BD14</f>
        <v>% of sales</v>
      </c>
      <c r="BE15" s="338" t="s">
        <v>193</v>
      </c>
      <c r="BF15" s="5"/>
      <c r="BG15" s="5"/>
      <c r="BH15" s="5"/>
      <c r="BI15" s="5"/>
      <c r="BJ15" s="111">
        <f t="shared" si="9"/>
        <v>0</v>
      </c>
      <c r="BK15" s="5"/>
      <c r="BL15" s="258">
        <f t="shared" si="10"/>
        <v>0</v>
      </c>
      <c r="BM15" s="46"/>
      <c r="CB15" s="47" t="s">
        <v>180</v>
      </c>
      <c r="CC15" s="263">
        <f t="shared" si="15"/>
        <v>0</v>
      </c>
      <c r="CD15" s="5" t="str">
        <f t="shared" ref="CD15:CD16" si="18">CD14</f>
        <v>% of sales</v>
      </c>
      <c r="CE15" s="338" t="s">
        <v>193</v>
      </c>
      <c r="CF15" s="5"/>
      <c r="CG15" s="5"/>
      <c r="CH15" s="5"/>
      <c r="CI15" s="5"/>
      <c r="CJ15" s="111">
        <f t="shared" si="11"/>
        <v>0</v>
      </c>
      <c r="CK15" s="5"/>
      <c r="CL15" s="258">
        <f t="shared" si="12"/>
        <v>0</v>
      </c>
      <c r="CM15" s="46"/>
      <c r="CP15" s="1">
        <f t="shared" si="0"/>
        <v>44409</v>
      </c>
      <c r="CQ15">
        <v>31</v>
      </c>
    </row>
    <row r="16" spans="2:95" x14ac:dyDescent="0.35">
      <c r="B16" s="148" t="s">
        <v>194</v>
      </c>
      <c r="C16" s="263"/>
      <c r="D16" s="5"/>
      <c r="E16" s="339" t="s">
        <v>195</v>
      </c>
      <c r="F16" s="5"/>
      <c r="G16" s="5"/>
      <c r="H16" s="5"/>
      <c r="I16" s="5"/>
      <c r="J16" s="142"/>
      <c r="K16" s="117"/>
      <c r="L16" s="174"/>
      <c r="M16" s="46"/>
      <c r="AB16" s="161" t="s">
        <v>194</v>
      </c>
      <c r="AC16" s="263">
        <f t="shared" si="13"/>
        <v>0</v>
      </c>
      <c r="AD16" s="5" t="str">
        <f t="shared" si="16"/>
        <v>% of sales</v>
      </c>
      <c r="AE16" s="339" t="s">
        <v>195</v>
      </c>
      <c r="AF16" s="5"/>
      <c r="AG16" s="5"/>
      <c r="AH16" s="5"/>
      <c r="AI16" s="5"/>
      <c r="AJ16" s="111">
        <f t="shared" si="7"/>
        <v>0</v>
      </c>
      <c r="AK16" s="5"/>
      <c r="AL16" s="258">
        <f t="shared" si="8"/>
        <v>0</v>
      </c>
      <c r="AM16" s="46"/>
      <c r="BB16" s="168" t="s">
        <v>194</v>
      </c>
      <c r="BC16" s="263">
        <f t="shared" si="14"/>
        <v>0</v>
      </c>
      <c r="BD16" s="5" t="str">
        <f t="shared" si="17"/>
        <v>% of sales</v>
      </c>
      <c r="BE16" s="339" t="s">
        <v>195</v>
      </c>
      <c r="BF16" s="5"/>
      <c r="BG16" s="5"/>
      <c r="BH16" s="5"/>
      <c r="BI16" s="5"/>
      <c r="BJ16" s="111">
        <f t="shared" si="9"/>
        <v>0</v>
      </c>
      <c r="BK16" s="5"/>
      <c r="BL16" s="258">
        <f t="shared" si="10"/>
        <v>0</v>
      </c>
      <c r="BM16" s="46"/>
      <c r="CB16" s="168" t="s">
        <v>194</v>
      </c>
      <c r="CC16" s="263">
        <f t="shared" si="15"/>
        <v>0</v>
      </c>
      <c r="CD16" s="5" t="str">
        <f t="shared" si="18"/>
        <v>% of sales</v>
      </c>
      <c r="CE16" s="339" t="s">
        <v>195</v>
      </c>
      <c r="CF16" s="5"/>
      <c r="CG16" s="5"/>
      <c r="CH16" s="5"/>
      <c r="CI16" s="5"/>
      <c r="CJ16" s="111">
        <f t="shared" si="11"/>
        <v>0</v>
      </c>
      <c r="CK16" s="5"/>
      <c r="CL16" s="258">
        <f t="shared" si="12"/>
        <v>0</v>
      </c>
      <c r="CM16" s="46"/>
      <c r="CP16" s="1">
        <f t="shared" si="0"/>
        <v>44440</v>
      </c>
      <c r="CQ16">
        <v>30</v>
      </c>
    </row>
    <row r="17" spans="2:105" x14ac:dyDescent="0.35">
      <c r="B17" s="47"/>
      <c r="C17" s="5"/>
      <c r="D17" s="5"/>
      <c r="E17" s="5"/>
      <c r="F17" s="5"/>
      <c r="G17" s="5"/>
      <c r="H17" s="5"/>
      <c r="I17" s="5"/>
      <c r="J17" s="5"/>
      <c r="K17" s="5"/>
      <c r="L17" s="39">
        <f>SUM(L6:L16)</f>
        <v>0</v>
      </c>
      <c r="M17" s="46"/>
      <c r="AB17" s="47"/>
      <c r="AC17" s="5"/>
      <c r="AD17" s="5"/>
      <c r="AE17" s="5"/>
      <c r="AF17" s="5"/>
      <c r="AG17" s="5"/>
      <c r="AH17" s="5"/>
      <c r="AI17" s="5"/>
      <c r="AJ17" s="5"/>
      <c r="AK17" s="5"/>
      <c r="AL17" s="39">
        <f>SUM(AL6:AL16)</f>
        <v>0</v>
      </c>
      <c r="AM17" s="46"/>
      <c r="BB17" s="47"/>
      <c r="BC17" s="5"/>
      <c r="BD17" s="5"/>
      <c r="BE17" s="5"/>
      <c r="BF17" s="5"/>
      <c r="BG17" s="5"/>
      <c r="BH17" s="5"/>
      <c r="BI17" s="5"/>
      <c r="BJ17" s="5"/>
      <c r="BK17" s="5"/>
      <c r="BL17" s="39">
        <f>SUM(BL6:BL16)</f>
        <v>0</v>
      </c>
      <c r="BM17" s="46"/>
      <c r="CB17" s="47"/>
      <c r="CC17" s="5"/>
      <c r="CD17" s="5"/>
      <c r="CE17" s="5"/>
      <c r="CF17" s="5"/>
      <c r="CG17" s="5"/>
      <c r="CH17" s="5"/>
      <c r="CI17" s="5"/>
      <c r="CJ17" s="5"/>
      <c r="CK17" s="5"/>
      <c r="CL17" s="39">
        <f>SUM(CL6:CL16)</f>
        <v>0</v>
      </c>
      <c r="CM17" s="46"/>
      <c r="CP17" s="1">
        <f t="shared" si="0"/>
        <v>44470</v>
      </c>
      <c r="CQ17">
        <v>31</v>
      </c>
    </row>
    <row r="18" spans="2:105" ht="18" customHeight="1" x14ac:dyDescent="0.35">
      <c r="B18" s="47"/>
      <c r="C18" s="5"/>
      <c r="D18" s="5"/>
      <c r="E18" s="5"/>
      <c r="F18" s="5"/>
      <c r="G18" s="5"/>
      <c r="H18" s="5"/>
      <c r="I18" s="5"/>
      <c r="J18" s="5"/>
      <c r="K18" s="5"/>
      <c r="L18" s="5"/>
      <c r="M18" s="46"/>
      <c r="AB18" s="47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46"/>
      <c r="BB18" s="47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46"/>
      <c r="CB18" s="47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46"/>
      <c r="CP18" s="1">
        <f t="shared" si="0"/>
        <v>44501</v>
      </c>
      <c r="CQ18">
        <v>30</v>
      </c>
    </row>
    <row r="19" spans="2:105" ht="18.5" x14ac:dyDescent="0.45">
      <c r="B19" s="151" t="s">
        <v>82</v>
      </c>
      <c r="C19" s="327">
        <v>44013</v>
      </c>
      <c r="D19" s="112" t="s">
        <v>66</v>
      </c>
      <c r="E19" s="5"/>
      <c r="F19" s="5"/>
      <c r="G19" s="5"/>
      <c r="H19" s="5"/>
      <c r="I19" s="5"/>
      <c r="J19" s="5"/>
      <c r="K19" s="5"/>
      <c r="L19" s="5"/>
      <c r="M19" s="46"/>
      <c r="AB19" s="151" t="s">
        <v>82</v>
      </c>
      <c r="AC19" s="158">
        <f>C19</f>
        <v>44013</v>
      </c>
      <c r="AD19" s="112" t="s">
        <v>71</v>
      </c>
      <c r="AE19" s="5"/>
      <c r="AF19" s="5"/>
      <c r="AG19" s="5"/>
      <c r="AH19" s="5"/>
      <c r="AI19" s="5"/>
      <c r="AJ19" s="5"/>
      <c r="AK19" s="5"/>
      <c r="AL19" s="5"/>
      <c r="AM19" s="46"/>
      <c r="BB19" s="151" t="s">
        <v>82</v>
      </c>
      <c r="BC19" s="158">
        <f>AC19</f>
        <v>44013</v>
      </c>
      <c r="BD19" s="112" t="s">
        <v>75</v>
      </c>
      <c r="BE19" s="5"/>
      <c r="BF19" s="5"/>
      <c r="BG19" s="5"/>
      <c r="BH19" s="5"/>
      <c r="BI19" s="5"/>
      <c r="BJ19" s="5"/>
      <c r="BK19" s="5"/>
      <c r="BL19" s="5"/>
      <c r="BM19" s="46"/>
      <c r="CB19" s="151" t="s">
        <v>82</v>
      </c>
      <c r="CC19" s="158">
        <f>BC19</f>
        <v>44013</v>
      </c>
      <c r="CD19" s="112" t="s">
        <v>76</v>
      </c>
      <c r="CE19" s="5"/>
      <c r="CF19" s="5"/>
      <c r="CG19" s="5"/>
      <c r="CH19" s="5"/>
      <c r="CI19" s="5"/>
      <c r="CJ19" s="5"/>
      <c r="CK19" s="5"/>
      <c r="CL19" s="5"/>
      <c r="CM19" s="46"/>
      <c r="CP19" s="1">
        <f t="shared" si="0"/>
        <v>44531</v>
      </c>
      <c r="CQ19">
        <v>31</v>
      </c>
    </row>
    <row r="20" spans="2:105" x14ac:dyDescent="0.35">
      <c r="B20" s="82"/>
      <c r="C20" s="5"/>
      <c r="D20" s="14" t="s">
        <v>18</v>
      </c>
      <c r="E20" s="14" t="s">
        <v>19</v>
      </c>
      <c r="F20" s="14" t="s">
        <v>20</v>
      </c>
      <c r="G20" s="14" t="s">
        <v>21</v>
      </c>
      <c r="H20" s="14" t="s">
        <v>22</v>
      </c>
      <c r="I20" s="14" t="s">
        <v>23</v>
      </c>
      <c r="J20" s="14" t="s">
        <v>24</v>
      </c>
      <c r="K20" s="5"/>
      <c r="L20" s="14" t="str">
        <f>D19</f>
        <v>Week 1</v>
      </c>
      <c r="M20" s="46"/>
      <c r="AB20" s="82"/>
      <c r="AC20" s="5"/>
      <c r="AD20" s="14" t="s">
        <v>18</v>
      </c>
      <c r="AE20" s="14" t="s">
        <v>19</v>
      </c>
      <c r="AF20" s="14" t="s">
        <v>20</v>
      </c>
      <c r="AG20" s="14" t="s">
        <v>21</v>
      </c>
      <c r="AH20" s="14" t="s">
        <v>22</v>
      </c>
      <c r="AI20" s="14" t="s">
        <v>23</v>
      </c>
      <c r="AJ20" s="14" t="s">
        <v>24</v>
      </c>
      <c r="AK20" s="5"/>
      <c r="AL20" s="14" t="str">
        <f>AD19</f>
        <v>Week 2</v>
      </c>
      <c r="AM20" s="46"/>
      <c r="BB20" s="82" t="s">
        <v>182</v>
      </c>
      <c r="BC20" s="5"/>
      <c r="BD20" s="14" t="s">
        <v>18</v>
      </c>
      <c r="BE20" s="14" t="s">
        <v>19</v>
      </c>
      <c r="BF20" s="14" t="s">
        <v>20</v>
      </c>
      <c r="BG20" s="14" t="s">
        <v>21</v>
      </c>
      <c r="BH20" s="14" t="s">
        <v>22</v>
      </c>
      <c r="BI20" s="14" t="s">
        <v>23</v>
      </c>
      <c r="BJ20" s="14" t="s">
        <v>24</v>
      </c>
      <c r="BK20" s="5"/>
      <c r="BL20" s="14" t="str">
        <f>BD19</f>
        <v>Week 3</v>
      </c>
      <c r="BM20" s="46"/>
      <c r="CB20" s="82" t="s">
        <v>182</v>
      </c>
      <c r="CC20" s="5"/>
      <c r="CD20" s="14" t="s">
        <v>18</v>
      </c>
      <c r="CE20" s="14" t="s">
        <v>19</v>
      </c>
      <c r="CF20" s="14" t="s">
        <v>20</v>
      </c>
      <c r="CG20" s="14" t="s">
        <v>21</v>
      </c>
      <c r="CH20" s="14" t="s">
        <v>22</v>
      </c>
      <c r="CI20" s="14" t="s">
        <v>23</v>
      </c>
      <c r="CJ20" s="14" t="s">
        <v>24</v>
      </c>
      <c r="CK20" s="5"/>
      <c r="CL20" s="14" t="str">
        <f>CD19</f>
        <v>Week 4</v>
      </c>
      <c r="CM20" s="46"/>
      <c r="CP20" s="1">
        <f t="shared" si="0"/>
        <v>44562</v>
      </c>
      <c r="CQ20">
        <v>31</v>
      </c>
    </row>
    <row r="21" spans="2:105" x14ac:dyDescent="0.35">
      <c r="B21" s="229" t="s">
        <v>183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46"/>
      <c r="AB21" s="229" t="s">
        <v>183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46"/>
      <c r="BB21" s="229" t="s">
        <v>183</v>
      </c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46"/>
      <c r="CB21" s="229" t="s">
        <v>183</v>
      </c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46"/>
      <c r="CP21" s="1">
        <f t="shared" si="0"/>
        <v>44593</v>
      </c>
      <c r="CQ21">
        <v>28</v>
      </c>
    </row>
    <row r="22" spans="2:105" x14ac:dyDescent="0.35">
      <c r="B22" s="148" t="s">
        <v>329</v>
      </c>
      <c r="C22" s="5"/>
      <c r="D22" s="253"/>
      <c r="E22" s="253"/>
      <c r="F22" s="253"/>
      <c r="G22" s="253"/>
      <c r="H22" s="253"/>
      <c r="I22" s="253"/>
      <c r="J22" s="253"/>
      <c r="K22" s="5"/>
      <c r="L22" s="5">
        <f>SUM(D22:J22)</f>
        <v>0</v>
      </c>
      <c r="M22" s="46"/>
      <c r="AB22" s="47" t="str">
        <f>B22</f>
        <v>Sit-in food &amp; beverage</v>
      </c>
      <c r="AC22" s="5"/>
      <c r="AD22" s="253"/>
      <c r="AE22" s="253"/>
      <c r="AF22" s="253"/>
      <c r="AG22" s="253"/>
      <c r="AH22" s="253"/>
      <c r="AI22" s="253"/>
      <c r="AJ22" s="253"/>
      <c r="AK22" s="5"/>
      <c r="AL22" s="5">
        <f>SUM(AD22:AJ22)</f>
        <v>0</v>
      </c>
      <c r="AM22" s="46"/>
      <c r="BB22" s="47" t="str">
        <f>AB22</f>
        <v>Sit-in food &amp; beverage</v>
      </c>
      <c r="BC22" s="5"/>
      <c r="BD22" s="253"/>
      <c r="BE22" s="253"/>
      <c r="BF22" s="253"/>
      <c r="BG22" s="253"/>
      <c r="BH22" s="253"/>
      <c r="BI22" s="253"/>
      <c r="BJ22" s="253"/>
      <c r="BK22" s="5"/>
      <c r="BL22" s="5">
        <f>SUM(BD22:BJ22)</f>
        <v>0</v>
      </c>
      <c r="BM22" s="46"/>
      <c r="CB22" s="47" t="str">
        <f>BB22</f>
        <v>Sit-in food &amp; beverage</v>
      </c>
      <c r="CC22" s="5"/>
      <c r="CD22" s="253"/>
      <c r="CE22" s="253"/>
      <c r="CF22" s="253"/>
      <c r="CG22" s="253"/>
      <c r="CH22" s="253"/>
      <c r="CI22" s="253"/>
      <c r="CJ22" s="253"/>
      <c r="CK22" s="5"/>
      <c r="CL22" s="5">
        <f>SUM(CD22:CJ22)</f>
        <v>0</v>
      </c>
      <c r="CM22" s="46"/>
      <c r="CP22" s="1">
        <f t="shared" si="0"/>
        <v>44621</v>
      </c>
      <c r="CQ22">
        <v>31</v>
      </c>
    </row>
    <row r="23" spans="2:105" ht="17.25" customHeight="1" x14ac:dyDescent="0.35">
      <c r="B23" s="336" t="s">
        <v>184</v>
      </c>
      <c r="C23" s="5"/>
      <c r="D23" s="253"/>
      <c r="E23" s="253"/>
      <c r="F23" s="253"/>
      <c r="G23" s="253"/>
      <c r="H23" s="253"/>
      <c r="I23" s="253"/>
      <c r="J23" s="253"/>
      <c r="K23" s="5"/>
      <c r="L23" s="5">
        <f>SUM(D23:J23)</f>
        <v>0</v>
      </c>
      <c r="M23" s="46"/>
      <c r="AB23" s="47" t="str">
        <f t="shared" ref="AB23:AB24" si="19">B23</f>
        <v>Take away food</v>
      </c>
      <c r="AC23" s="5"/>
      <c r="AD23" s="253"/>
      <c r="AE23" s="253"/>
      <c r="AF23" s="253"/>
      <c r="AG23" s="253"/>
      <c r="AH23" s="253"/>
      <c r="AI23" s="253"/>
      <c r="AJ23" s="253"/>
      <c r="AK23" s="5"/>
      <c r="AL23" s="5">
        <f>SUM(AD23:AJ23)</f>
        <v>0</v>
      </c>
      <c r="AM23" s="46"/>
      <c r="BB23" s="47" t="str">
        <f t="shared" ref="BB23:BB24" si="20">AB23</f>
        <v>Take away food</v>
      </c>
      <c r="BC23" s="5"/>
      <c r="BD23" s="253"/>
      <c r="BE23" s="253"/>
      <c r="BF23" s="253"/>
      <c r="BG23" s="253"/>
      <c r="BH23" s="253"/>
      <c r="BI23" s="253"/>
      <c r="BJ23" s="253"/>
      <c r="BK23" s="5"/>
      <c r="BL23" s="5">
        <f>SUM(BD23:BJ23)</f>
        <v>0</v>
      </c>
      <c r="BM23" s="46"/>
      <c r="CB23" s="47" t="str">
        <f t="shared" ref="CB23:CB24" si="21">BB23</f>
        <v>Take away food</v>
      </c>
      <c r="CC23" s="5"/>
      <c r="CD23" s="253"/>
      <c r="CE23" s="253"/>
      <c r="CF23" s="253"/>
      <c r="CG23" s="253"/>
      <c r="CH23" s="253"/>
      <c r="CI23" s="253"/>
      <c r="CJ23" s="253"/>
      <c r="CK23" s="5"/>
      <c r="CL23" s="5">
        <f>SUM(CD23:CJ23)</f>
        <v>0</v>
      </c>
      <c r="CM23" s="46"/>
    </row>
    <row r="24" spans="2:105" x14ac:dyDescent="0.35">
      <c r="B24" s="148" t="s">
        <v>185</v>
      </c>
      <c r="C24" s="5"/>
      <c r="D24" s="253"/>
      <c r="E24" s="253"/>
      <c r="F24" s="253"/>
      <c r="G24" s="253"/>
      <c r="H24" s="253"/>
      <c r="I24" s="253"/>
      <c r="J24" s="253"/>
      <c r="K24" s="5"/>
      <c r="L24" s="50">
        <f>SUM(D24:J24)</f>
        <v>0</v>
      </c>
      <c r="M24" s="46"/>
      <c r="AB24" s="47" t="str">
        <f t="shared" si="19"/>
        <v>Take away beverages</v>
      </c>
      <c r="AC24" s="5"/>
      <c r="AD24" s="253"/>
      <c r="AE24" s="253"/>
      <c r="AF24" s="253"/>
      <c r="AG24" s="253"/>
      <c r="AH24" s="253"/>
      <c r="AI24" s="253"/>
      <c r="AJ24" s="253"/>
      <c r="AK24" s="5"/>
      <c r="AL24" s="50">
        <f>SUM(AD24:AJ24)</f>
        <v>0</v>
      </c>
      <c r="AM24" s="46"/>
      <c r="BB24" s="47" t="str">
        <f t="shared" si="20"/>
        <v>Take away beverages</v>
      </c>
      <c r="BC24" s="5"/>
      <c r="BD24" s="253"/>
      <c r="BE24" s="253"/>
      <c r="BF24" s="253"/>
      <c r="BG24" s="253"/>
      <c r="BH24" s="253"/>
      <c r="BI24" s="253"/>
      <c r="BJ24" s="253"/>
      <c r="BK24" s="5"/>
      <c r="BL24" s="50">
        <f>SUM(BD24:BJ24)</f>
        <v>0</v>
      </c>
      <c r="BM24" s="46"/>
      <c r="CB24" s="47" t="str">
        <f t="shared" si="21"/>
        <v>Take away beverages</v>
      </c>
      <c r="CC24" s="5"/>
      <c r="CD24" s="253"/>
      <c r="CE24" s="253"/>
      <c r="CF24" s="253"/>
      <c r="CG24" s="253"/>
      <c r="CH24" s="253"/>
      <c r="CI24" s="253"/>
      <c r="CJ24" s="253"/>
      <c r="CK24" s="5"/>
      <c r="CL24" s="50">
        <f>SUM(CD24:CJ24)</f>
        <v>0</v>
      </c>
      <c r="CM24" s="46"/>
    </row>
    <row r="25" spans="2:105" x14ac:dyDescent="0.35">
      <c r="B25" s="47"/>
      <c r="C25" s="5"/>
      <c r="D25" s="13"/>
      <c r="E25" s="13"/>
      <c r="F25" s="13"/>
      <c r="G25" s="13"/>
      <c r="H25" s="13"/>
      <c r="I25" s="13"/>
      <c r="J25" s="13"/>
      <c r="K25" s="5"/>
      <c r="L25" s="5">
        <f>SUM(L22:L24)</f>
        <v>0</v>
      </c>
      <c r="M25" s="46"/>
      <c r="AB25" s="47"/>
      <c r="AC25" s="5"/>
      <c r="AD25" s="13"/>
      <c r="AE25" s="13"/>
      <c r="AF25" s="13"/>
      <c r="AG25" s="13"/>
      <c r="AH25" s="13"/>
      <c r="AI25" s="13"/>
      <c r="AJ25" s="13"/>
      <c r="AK25" s="5"/>
      <c r="AL25" s="5">
        <f>SUM(AL22:AL24)</f>
        <v>0</v>
      </c>
      <c r="AM25" s="46"/>
      <c r="BB25" s="47"/>
      <c r="BC25" s="5"/>
      <c r="BD25" s="13"/>
      <c r="BE25" s="13"/>
      <c r="BF25" s="13"/>
      <c r="BG25" s="13"/>
      <c r="BH25" s="13"/>
      <c r="BI25" s="13"/>
      <c r="BJ25" s="13"/>
      <c r="BK25" s="5"/>
      <c r="BL25" s="5">
        <f>SUM(BL22:BL24)</f>
        <v>0</v>
      </c>
      <c r="BM25" s="46"/>
      <c r="CB25" s="47"/>
      <c r="CC25" s="5"/>
      <c r="CD25" s="13"/>
      <c r="CE25" s="13"/>
      <c r="CF25" s="13"/>
      <c r="CG25" s="13"/>
      <c r="CH25" s="13"/>
      <c r="CI25" s="13"/>
      <c r="CJ25" s="13"/>
      <c r="CK25" s="5"/>
      <c r="CL25" s="5">
        <f>SUM(CL22:CL24)</f>
        <v>0</v>
      </c>
      <c r="CM25" s="46"/>
    </row>
    <row r="26" spans="2:105" x14ac:dyDescent="0.35">
      <c r="B26" s="255" t="s">
        <v>196</v>
      </c>
      <c r="C26" s="5"/>
      <c r="D26" s="13"/>
      <c r="E26" s="13"/>
      <c r="F26" s="13"/>
      <c r="G26" s="13"/>
      <c r="H26" s="13"/>
      <c r="I26" s="13"/>
      <c r="J26" s="13"/>
      <c r="K26" s="5"/>
      <c r="L26" s="5"/>
      <c r="M26" s="46"/>
      <c r="AB26" s="255" t="s">
        <v>196</v>
      </c>
      <c r="AC26" s="5"/>
      <c r="AD26" s="13"/>
      <c r="AE26" s="13"/>
      <c r="AF26" s="13"/>
      <c r="AG26" s="13"/>
      <c r="AH26" s="13"/>
      <c r="AI26" s="13"/>
      <c r="AJ26" s="13"/>
      <c r="AK26" s="5"/>
      <c r="AL26" s="5"/>
      <c r="AM26" s="46"/>
      <c r="BB26" s="255" t="s">
        <v>196</v>
      </c>
      <c r="BC26" s="5"/>
      <c r="BD26" s="13"/>
      <c r="BE26" s="13"/>
      <c r="BF26" s="13"/>
      <c r="BG26" s="13"/>
      <c r="BH26" s="13"/>
      <c r="BI26" s="13"/>
      <c r="BJ26" s="13"/>
      <c r="BK26" s="5"/>
      <c r="BL26" s="5"/>
      <c r="BM26" s="46"/>
      <c r="CB26" s="255" t="s">
        <v>196</v>
      </c>
      <c r="CC26" s="5"/>
      <c r="CD26" s="13"/>
      <c r="CE26" s="13"/>
      <c r="CF26" s="13"/>
      <c r="CG26" s="13"/>
      <c r="CH26" s="13"/>
      <c r="CI26" s="13"/>
      <c r="CJ26" s="13"/>
      <c r="CK26" s="5"/>
      <c r="CL26" s="5"/>
      <c r="CM26" s="46"/>
    </row>
    <row r="27" spans="2:105" x14ac:dyDescent="0.35">
      <c r="B27" s="168" t="s">
        <v>191</v>
      </c>
      <c r="C27" s="5"/>
      <c r="D27" s="174"/>
      <c r="E27" s="174"/>
      <c r="F27" s="174"/>
      <c r="G27" s="174"/>
      <c r="H27" s="174"/>
      <c r="I27" s="174"/>
      <c r="J27" s="174"/>
      <c r="K27" s="5"/>
      <c r="L27" s="32">
        <f>SUM(D27:J27)</f>
        <v>0</v>
      </c>
      <c r="M27" s="46"/>
      <c r="AB27" s="168" t="s">
        <v>191</v>
      </c>
      <c r="AC27" s="5"/>
      <c r="AD27" s="174"/>
      <c r="AE27" s="174"/>
      <c r="AF27" s="174"/>
      <c r="AG27" s="174"/>
      <c r="AH27" s="174"/>
      <c r="AI27" s="174"/>
      <c r="AJ27" s="174"/>
      <c r="AK27" s="5"/>
      <c r="AL27" s="32">
        <f>SUM(AD27:AJ27)</f>
        <v>0</v>
      </c>
      <c r="AM27" s="46"/>
      <c r="BB27" s="168" t="s">
        <v>191</v>
      </c>
      <c r="BC27" s="5"/>
      <c r="BD27" s="174"/>
      <c r="BE27" s="174"/>
      <c r="BF27" s="174"/>
      <c r="BG27" s="174"/>
      <c r="BH27" s="174"/>
      <c r="BI27" s="174"/>
      <c r="BJ27" s="174"/>
      <c r="BK27" s="5"/>
      <c r="BL27" s="32">
        <f>SUM(BD27:BJ27)</f>
        <v>0</v>
      </c>
      <c r="BM27" s="46"/>
      <c r="CB27" s="168" t="s">
        <v>191</v>
      </c>
      <c r="CC27" s="5"/>
      <c r="CD27" s="174"/>
      <c r="CE27" s="174"/>
      <c r="CF27" s="174"/>
      <c r="CG27" s="174"/>
      <c r="CH27" s="174"/>
      <c r="CI27" s="174"/>
      <c r="CJ27" s="174"/>
      <c r="CK27" s="5"/>
      <c r="CL27" s="32">
        <f>SUM(CD27:CJ27)</f>
        <v>0</v>
      </c>
      <c r="CM27" s="46"/>
    </row>
    <row r="28" spans="2:105" ht="15.75" customHeight="1" x14ac:dyDescent="0.35">
      <c r="B28" s="168" t="s">
        <v>203</v>
      </c>
      <c r="C28" s="5"/>
      <c r="D28" s="174"/>
      <c r="E28" s="174"/>
      <c r="F28" s="174"/>
      <c r="G28" s="174"/>
      <c r="H28" s="174"/>
      <c r="I28" s="174"/>
      <c r="J28" s="174"/>
      <c r="K28" s="5"/>
      <c r="L28" s="32">
        <f t="shared" ref="L28:L29" si="22">SUM(D28:J28)</f>
        <v>0</v>
      </c>
      <c r="M28" s="46"/>
      <c r="AB28" s="168" t="s">
        <v>203</v>
      </c>
      <c r="AC28" s="5"/>
      <c r="AD28" s="174"/>
      <c r="AE28" s="174"/>
      <c r="AF28" s="174"/>
      <c r="AG28" s="174"/>
      <c r="AH28" s="174"/>
      <c r="AI28" s="174"/>
      <c r="AJ28" s="174"/>
      <c r="AK28" s="5"/>
      <c r="AL28" s="32">
        <f t="shared" ref="AL28:AL29" si="23">SUM(AD28:AJ28)</f>
        <v>0</v>
      </c>
      <c r="AM28" s="46"/>
      <c r="BB28" s="168" t="s">
        <v>203</v>
      </c>
      <c r="BC28" s="5"/>
      <c r="BD28" s="174"/>
      <c r="BE28" s="174"/>
      <c r="BF28" s="174"/>
      <c r="BG28" s="174"/>
      <c r="BH28" s="174"/>
      <c r="BI28" s="174"/>
      <c r="BJ28" s="174"/>
      <c r="BK28" s="5"/>
      <c r="BL28" s="32">
        <f t="shared" ref="BL28:BL29" si="24">SUM(BD28:BJ28)</f>
        <v>0</v>
      </c>
      <c r="BM28" s="46"/>
      <c r="CB28" s="168" t="s">
        <v>203</v>
      </c>
      <c r="CC28" s="5"/>
      <c r="CD28" s="174"/>
      <c r="CE28" s="174"/>
      <c r="CF28" s="174"/>
      <c r="CG28" s="174"/>
      <c r="CH28" s="174"/>
      <c r="CI28" s="174"/>
      <c r="CJ28" s="174"/>
      <c r="CK28" s="5"/>
      <c r="CL28" s="32">
        <f t="shared" ref="CL28:CL29" si="25">SUM(CD28:CJ28)</f>
        <v>0</v>
      </c>
      <c r="CM28" s="46"/>
    </row>
    <row r="29" spans="2:105" x14ac:dyDescent="0.35">
      <c r="B29" s="47" t="str">
        <f>B16</f>
        <v xml:space="preserve">Other </v>
      </c>
      <c r="C29" s="5"/>
      <c r="D29" s="174"/>
      <c r="E29" s="174"/>
      <c r="F29" s="174"/>
      <c r="G29" s="174"/>
      <c r="H29" s="174"/>
      <c r="I29" s="174"/>
      <c r="J29" s="174"/>
      <c r="K29" s="5"/>
      <c r="L29" s="32">
        <f t="shared" si="22"/>
        <v>0</v>
      </c>
      <c r="M29" s="46"/>
      <c r="AB29" s="47" t="str">
        <f>AB16</f>
        <v xml:space="preserve">Other </v>
      </c>
      <c r="AC29" s="5"/>
      <c r="AD29" s="174"/>
      <c r="AE29" s="174"/>
      <c r="AF29" s="174"/>
      <c r="AG29" s="174"/>
      <c r="AH29" s="174"/>
      <c r="AI29" s="174"/>
      <c r="AJ29" s="174"/>
      <c r="AK29" s="5"/>
      <c r="AL29" s="32">
        <f t="shared" si="23"/>
        <v>0</v>
      </c>
      <c r="AM29" s="46"/>
      <c r="BB29" s="47" t="str">
        <f>BB16</f>
        <v xml:space="preserve">Other </v>
      </c>
      <c r="BC29" s="5"/>
      <c r="BD29" s="174"/>
      <c r="BE29" s="174"/>
      <c r="BF29" s="174"/>
      <c r="BG29" s="174"/>
      <c r="BH29" s="174"/>
      <c r="BI29" s="174"/>
      <c r="BJ29" s="174"/>
      <c r="BK29" s="5"/>
      <c r="BL29" s="32">
        <f t="shared" si="24"/>
        <v>0</v>
      </c>
      <c r="BM29" s="46"/>
      <c r="CB29" s="47" t="str">
        <f>CB16</f>
        <v xml:space="preserve">Other </v>
      </c>
      <c r="CC29" s="5"/>
      <c r="CD29" s="174"/>
      <c r="CE29" s="174"/>
      <c r="CF29" s="174"/>
      <c r="CG29" s="174"/>
      <c r="CH29" s="174"/>
      <c r="CI29" s="174"/>
      <c r="CJ29" s="174"/>
      <c r="CK29" s="5"/>
      <c r="CL29" s="32">
        <f t="shared" si="25"/>
        <v>0</v>
      </c>
      <c r="CM29" s="46"/>
    </row>
    <row r="30" spans="2:105" ht="15" thickBot="1" x14ac:dyDescent="0.4">
      <c r="B30" s="256"/>
      <c r="D30" s="35"/>
      <c r="E30" s="35"/>
      <c r="F30" s="35"/>
      <c r="G30" s="35"/>
      <c r="H30" s="35"/>
      <c r="I30" s="35"/>
      <c r="J30" s="35"/>
      <c r="M30" s="257"/>
      <c r="AB30" s="256"/>
      <c r="AD30" s="35"/>
      <c r="AE30" s="35"/>
      <c r="AF30" s="35"/>
      <c r="AG30" s="35"/>
      <c r="AH30" s="35"/>
      <c r="AI30" s="35"/>
      <c r="AJ30" s="35"/>
      <c r="AM30" s="257"/>
      <c r="BB30" s="256"/>
      <c r="BD30" s="35"/>
      <c r="BE30" s="35"/>
      <c r="BF30" s="35"/>
      <c r="BG30" s="35"/>
      <c r="BH30" s="35"/>
      <c r="BI30" s="35"/>
      <c r="BJ30" s="35"/>
      <c r="BM30" s="257"/>
      <c r="CB30" s="256"/>
      <c r="CD30" s="35"/>
      <c r="CE30" s="35"/>
      <c r="CF30" s="35"/>
      <c r="CG30" s="35"/>
      <c r="CH30" s="35"/>
      <c r="CI30" s="35"/>
      <c r="CJ30" s="35"/>
      <c r="CM30" s="257"/>
    </row>
    <row r="31" spans="2:105" x14ac:dyDescent="0.35">
      <c r="B31" s="71" t="s">
        <v>186</v>
      </c>
      <c r="C31" s="52"/>
      <c r="D31" s="53" t="s">
        <v>18</v>
      </c>
      <c r="E31" s="53" t="s">
        <v>19</v>
      </c>
      <c r="F31" s="53" t="s">
        <v>20</v>
      </c>
      <c r="G31" s="53" t="s">
        <v>21</v>
      </c>
      <c r="H31" s="53" t="s">
        <v>22</v>
      </c>
      <c r="I31" s="53" t="s">
        <v>23</v>
      </c>
      <c r="J31" s="53" t="s">
        <v>24</v>
      </c>
      <c r="K31" s="52"/>
      <c r="L31" s="53" t="s">
        <v>1</v>
      </c>
      <c r="M31" s="54" t="s">
        <v>26</v>
      </c>
      <c r="N31" s="66" t="s">
        <v>47</v>
      </c>
      <c r="AB31" s="71" t="s">
        <v>186</v>
      </c>
      <c r="AC31" s="52"/>
      <c r="AD31" s="53" t="s">
        <v>18</v>
      </c>
      <c r="AE31" s="53" t="s">
        <v>19</v>
      </c>
      <c r="AF31" s="53" t="s">
        <v>20</v>
      </c>
      <c r="AG31" s="53" t="s">
        <v>21</v>
      </c>
      <c r="AH31" s="53" t="s">
        <v>22</v>
      </c>
      <c r="AI31" s="53" t="s">
        <v>23</v>
      </c>
      <c r="AJ31" s="53" t="s">
        <v>24</v>
      </c>
      <c r="AK31" s="52"/>
      <c r="AL31" s="53" t="s">
        <v>1</v>
      </c>
      <c r="AM31" s="54" t="s">
        <v>26</v>
      </c>
      <c r="AN31" s="66" t="s">
        <v>47</v>
      </c>
      <c r="BB31" s="71" t="s">
        <v>186</v>
      </c>
      <c r="BC31" s="52"/>
      <c r="BD31" s="53" t="s">
        <v>18</v>
      </c>
      <c r="BE31" s="53" t="s">
        <v>19</v>
      </c>
      <c r="BF31" s="53" t="s">
        <v>20</v>
      </c>
      <c r="BG31" s="53" t="s">
        <v>21</v>
      </c>
      <c r="BH31" s="53" t="s">
        <v>22</v>
      </c>
      <c r="BI31" s="53" t="s">
        <v>23</v>
      </c>
      <c r="BJ31" s="53" t="s">
        <v>24</v>
      </c>
      <c r="BK31" s="52"/>
      <c r="BL31" s="53" t="s">
        <v>1</v>
      </c>
      <c r="BM31" s="54" t="s">
        <v>26</v>
      </c>
      <c r="BN31" s="66" t="s">
        <v>47</v>
      </c>
      <c r="CB31" s="71" t="s">
        <v>186</v>
      </c>
      <c r="CC31" s="52"/>
      <c r="CD31" s="53" t="s">
        <v>18</v>
      </c>
      <c r="CE31" s="53" t="s">
        <v>19</v>
      </c>
      <c r="CF31" s="53" t="s">
        <v>20</v>
      </c>
      <c r="CG31" s="53" t="s">
        <v>21</v>
      </c>
      <c r="CH31" s="53" t="s">
        <v>22</v>
      </c>
      <c r="CI31" s="53" t="s">
        <v>23</v>
      </c>
      <c r="CJ31" s="53" t="s">
        <v>24</v>
      </c>
      <c r="CK31" s="52"/>
      <c r="CL31" s="53" t="s">
        <v>1</v>
      </c>
      <c r="CM31" s="54" t="s">
        <v>26</v>
      </c>
      <c r="CN31" s="66" t="s">
        <v>47</v>
      </c>
    </row>
    <row r="32" spans="2:105" ht="17.25" customHeight="1" x14ac:dyDescent="0.35">
      <c r="B32" s="55" t="s">
        <v>187</v>
      </c>
      <c r="C32" s="56"/>
      <c r="D32" s="57">
        <f>D22*C6</f>
        <v>0</v>
      </c>
      <c r="E32" s="57">
        <f>E22*C6</f>
        <v>0</v>
      </c>
      <c r="F32" s="57">
        <f>F22*C6</f>
        <v>0</v>
      </c>
      <c r="G32" s="57">
        <f>G22*C6</f>
        <v>0</v>
      </c>
      <c r="H32" s="57">
        <f>H22*C6</f>
        <v>0</v>
      </c>
      <c r="I32" s="57">
        <f>I22*C6</f>
        <v>0</v>
      </c>
      <c r="J32" s="57">
        <f>J22*C6</f>
        <v>0</v>
      </c>
      <c r="K32" s="56"/>
      <c r="L32" s="57">
        <f>SUM(D32:K32)</f>
        <v>0</v>
      </c>
      <c r="M32" s="58"/>
      <c r="N32" s="26" t="e">
        <f>L32/L22</f>
        <v>#DIV/0!</v>
      </c>
      <c r="AB32" s="55" t="s">
        <v>187</v>
      </c>
      <c r="AC32" s="56"/>
      <c r="AD32" s="57">
        <f>AD22*AC6</f>
        <v>0</v>
      </c>
      <c r="AE32" s="57">
        <f>AE22*AC6</f>
        <v>0</v>
      </c>
      <c r="AF32" s="57">
        <f>AF22*AC6</f>
        <v>0</v>
      </c>
      <c r="AG32" s="57">
        <f>AG22*AC6</f>
        <v>0</v>
      </c>
      <c r="AH32" s="57">
        <f>AH22*AC6</f>
        <v>0</v>
      </c>
      <c r="AI32" s="57">
        <f>AI22*AC6</f>
        <v>0</v>
      </c>
      <c r="AJ32" s="57">
        <f>AJ22*AC6</f>
        <v>0</v>
      </c>
      <c r="AK32" s="56"/>
      <c r="AL32" s="57">
        <f>SUM(AD32:AK32)</f>
        <v>0</v>
      </c>
      <c r="AM32" s="58"/>
      <c r="AN32" s="26" t="e">
        <f>AL32/AL22</f>
        <v>#DIV/0!</v>
      </c>
      <c r="BB32" s="55" t="s">
        <v>187</v>
      </c>
      <c r="BC32" s="56"/>
      <c r="BD32" s="57">
        <f>BD22*BC6</f>
        <v>0</v>
      </c>
      <c r="BE32" s="57">
        <f>BE22*BC6</f>
        <v>0</v>
      </c>
      <c r="BF32" s="57">
        <f>BF22*BC6</f>
        <v>0</v>
      </c>
      <c r="BG32" s="57">
        <f>BG22*BC6</f>
        <v>0</v>
      </c>
      <c r="BH32" s="57">
        <f>BH22*BC6</f>
        <v>0</v>
      </c>
      <c r="BI32" s="57">
        <f>BI22*BC6</f>
        <v>0</v>
      </c>
      <c r="BJ32" s="57">
        <f>BJ22*BC6</f>
        <v>0</v>
      </c>
      <c r="BK32" s="56"/>
      <c r="BL32" s="57">
        <f>SUM(BD32:BK32)</f>
        <v>0</v>
      </c>
      <c r="BM32" s="58"/>
      <c r="BN32" s="26" t="e">
        <f>BL32/BL22</f>
        <v>#DIV/0!</v>
      </c>
      <c r="CB32" s="55" t="s">
        <v>187</v>
      </c>
      <c r="CC32" s="56"/>
      <c r="CD32" s="57">
        <f>CD22*CC6</f>
        <v>0</v>
      </c>
      <c r="CE32" s="57">
        <f>CE22*CC6</f>
        <v>0</v>
      </c>
      <c r="CF32" s="57">
        <f>CF22*CC6</f>
        <v>0</v>
      </c>
      <c r="CG32" s="57">
        <f>CG22*CC6</f>
        <v>0</v>
      </c>
      <c r="CH32" s="57">
        <f>CH22*CC6</f>
        <v>0</v>
      </c>
      <c r="CI32" s="57">
        <f>CI22*CC6</f>
        <v>0</v>
      </c>
      <c r="CJ32" s="57">
        <f>CJ22*CC6</f>
        <v>0</v>
      </c>
      <c r="CK32" s="56"/>
      <c r="CL32" s="57">
        <f>SUM(CD32:CK32)</f>
        <v>0</v>
      </c>
      <c r="CM32" s="58"/>
      <c r="CN32" s="26" t="e">
        <f>CL32/CL22</f>
        <v>#DIV/0!</v>
      </c>
      <c r="CP32" s="130"/>
      <c r="CQ32" s="42"/>
      <c r="CR32" s="42"/>
      <c r="CS32" s="129"/>
      <c r="CT32" s="129"/>
      <c r="CU32" s="129"/>
      <c r="CV32" s="129"/>
      <c r="CW32" s="42"/>
      <c r="CX32" s="42"/>
      <c r="CY32" s="42"/>
      <c r="CZ32" s="42"/>
      <c r="DA32" s="44"/>
    </row>
    <row r="33" spans="2:105" ht="18" customHeight="1" x14ac:dyDescent="0.35">
      <c r="B33" s="55" t="s">
        <v>188</v>
      </c>
      <c r="C33" s="56"/>
      <c r="D33" s="57">
        <f>D22*C7</f>
        <v>0</v>
      </c>
      <c r="E33" s="57">
        <f>E22*C7</f>
        <v>0</v>
      </c>
      <c r="F33" s="57">
        <f>F22*C7</f>
        <v>0</v>
      </c>
      <c r="G33" s="57">
        <f>G22*C7</f>
        <v>0</v>
      </c>
      <c r="H33" s="57">
        <f>H22*C7</f>
        <v>0</v>
      </c>
      <c r="I33" s="57">
        <f>I22*C7</f>
        <v>0</v>
      </c>
      <c r="J33" s="57">
        <f>J22*C7</f>
        <v>0</v>
      </c>
      <c r="K33" s="56"/>
      <c r="L33" s="80">
        <f>SUM(D33:J33)</f>
        <v>0</v>
      </c>
      <c r="M33" s="58"/>
      <c r="N33" s="26" t="e">
        <f>L33/L22</f>
        <v>#DIV/0!</v>
      </c>
      <c r="AB33" s="55" t="s">
        <v>188</v>
      </c>
      <c r="AC33" s="56"/>
      <c r="AD33" s="57">
        <f>AD22*AC7</f>
        <v>0</v>
      </c>
      <c r="AE33" s="57">
        <f>AE22*AC7</f>
        <v>0</v>
      </c>
      <c r="AF33" s="57">
        <f>AF22*AC7</f>
        <v>0</v>
      </c>
      <c r="AG33" s="57">
        <f>AG22*AC7</f>
        <v>0</v>
      </c>
      <c r="AH33" s="57">
        <f>AH22*AC7</f>
        <v>0</v>
      </c>
      <c r="AI33" s="57">
        <f>AI22*AC7</f>
        <v>0</v>
      </c>
      <c r="AJ33" s="57">
        <f>AJ22*AC7</f>
        <v>0</v>
      </c>
      <c r="AK33" s="56"/>
      <c r="AL33" s="80">
        <f>SUM(AD33:AJ33)</f>
        <v>0</v>
      </c>
      <c r="AM33" s="58"/>
      <c r="AN33" s="26" t="e">
        <f>AL33/AL22</f>
        <v>#DIV/0!</v>
      </c>
      <c r="BB33" s="55" t="s">
        <v>188</v>
      </c>
      <c r="BC33" s="56"/>
      <c r="BD33" s="57">
        <f>BD22*BC7</f>
        <v>0</v>
      </c>
      <c r="BE33" s="57">
        <f>BE22*BC7</f>
        <v>0</v>
      </c>
      <c r="BF33" s="57">
        <f>BF22*BC7</f>
        <v>0</v>
      </c>
      <c r="BG33" s="57">
        <f>BG22*BC7</f>
        <v>0</v>
      </c>
      <c r="BH33" s="57">
        <f>BH22*BC7</f>
        <v>0</v>
      </c>
      <c r="BI33" s="57">
        <f>BI22*BC7</f>
        <v>0</v>
      </c>
      <c r="BJ33" s="57">
        <f>BJ22*BC7</f>
        <v>0</v>
      </c>
      <c r="BK33" s="56"/>
      <c r="BL33" s="80">
        <f>SUM(BD33:BJ33)</f>
        <v>0</v>
      </c>
      <c r="BM33" s="58"/>
      <c r="BN33" s="26" t="e">
        <f>BL33/BL22</f>
        <v>#DIV/0!</v>
      </c>
      <c r="CB33" s="55" t="s">
        <v>188</v>
      </c>
      <c r="CC33" s="56"/>
      <c r="CD33" s="57">
        <f>CD22*CC7</f>
        <v>0</v>
      </c>
      <c r="CE33" s="57">
        <f>CE22*CC7</f>
        <v>0</v>
      </c>
      <c r="CF33" s="57">
        <f>CF22*CC7</f>
        <v>0</v>
      </c>
      <c r="CG33" s="57">
        <f>CG22*CC7</f>
        <v>0</v>
      </c>
      <c r="CH33" s="57">
        <f>CH22*CC7</f>
        <v>0</v>
      </c>
      <c r="CI33" s="57">
        <f>CI22*CC7</f>
        <v>0</v>
      </c>
      <c r="CJ33" s="57">
        <f>CJ22*CC7</f>
        <v>0</v>
      </c>
      <c r="CK33" s="56"/>
      <c r="CL33" s="80">
        <f>SUM(CD33:CJ33)</f>
        <v>0</v>
      </c>
      <c r="CM33" s="58"/>
      <c r="CN33" s="26" t="e">
        <f>CL33/CL22</f>
        <v>#DIV/0!</v>
      </c>
      <c r="CP33" s="47"/>
      <c r="CQ33" s="5"/>
      <c r="CR33" s="5"/>
      <c r="CS33" s="122"/>
      <c r="CT33" s="122"/>
      <c r="CU33" s="122"/>
      <c r="CV33" s="122"/>
      <c r="CW33" s="5"/>
      <c r="CX33" s="123" t="s">
        <v>77</v>
      </c>
      <c r="CY33" s="5"/>
      <c r="CZ33" s="134" t="s">
        <v>78</v>
      </c>
      <c r="DA33" s="46"/>
    </row>
    <row r="34" spans="2:105" x14ac:dyDescent="0.35">
      <c r="B34" s="55" t="s">
        <v>189</v>
      </c>
      <c r="C34" s="56"/>
      <c r="D34" s="57">
        <f>D23*C8</f>
        <v>0</v>
      </c>
      <c r="E34" s="57">
        <f>E23*C8</f>
        <v>0</v>
      </c>
      <c r="F34" s="57">
        <f>F23*C8</f>
        <v>0</v>
      </c>
      <c r="G34" s="57">
        <f>G23*C8</f>
        <v>0</v>
      </c>
      <c r="H34" s="57">
        <f>H23*C8</f>
        <v>0</v>
      </c>
      <c r="I34" s="57">
        <f>I23*C8</f>
        <v>0</v>
      </c>
      <c r="J34" s="57">
        <f>J23*C8</f>
        <v>0</v>
      </c>
      <c r="K34" s="56"/>
      <c r="L34" s="80">
        <f>SUM(D34:J34)</f>
        <v>0</v>
      </c>
      <c r="M34" s="58"/>
      <c r="N34" s="26" t="e">
        <f t="shared" ref="N34:N35" si="26">L34/L23</f>
        <v>#DIV/0!</v>
      </c>
      <c r="AB34" s="55" t="s">
        <v>189</v>
      </c>
      <c r="AC34" s="56"/>
      <c r="AD34" s="57">
        <f>AD23*AC8</f>
        <v>0</v>
      </c>
      <c r="AE34" s="57">
        <f>AE23*AC8</f>
        <v>0</v>
      </c>
      <c r="AF34" s="57">
        <f>AF23*AC8</f>
        <v>0</v>
      </c>
      <c r="AG34" s="57">
        <f>AG23*AC8</f>
        <v>0</v>
      </c>
      <c r="AH34" s="57">
        <f>AH23*AC8</f>
        <v>0</v>
      </c>
      <c r="AI34" s="57">
        <f>AI23*AC8</f>
        <v>0</v>
      </c>
      <c r="AJ34" s="57">
        <f>AJ23*AC8</f>
        <v>0</v>
      </c>
      <c r="AK34" s="56"/>
      <c r="AL34" s="80">
        <f>SUM(AD34:AJ34)</f>
        <v>0</v>
      </c>
      <c r="AM34" s="58"/>
      <c r="AN34" s="26" t="e">
        <f t="shared" ref="AN34:AN35" si="27">AL34/AL23</f>
        <v>#DIV/0!</v>
      </c>
      <c r="BB34" s="55" t="s">
        <v>189</v>
      </c>
      <c r="BC34" s="56"/>
      <c r="BD34" s="57">
        <f>BD23*BC8</f>
        <v>0</v>
      </c>
      <c r="BE34" s="57">
        <f>BE23*BC8</f>
        <v>0</v>
      </c>
      <c r="BF34" s="57">
        <f>BF23*BC8</f>
        <v>0</v>
      </c>
      <c r="BG34" s="57">
        <f>BG23*BC8</f>
        <v>0</v>
      </c>
      <c r="BH34" s="57">
        <f>BH23*BC8</f>
        <v>0</v>
      </c>
      <c r="BI34" s="57">
        <f>BI23*BC8</f>
        <v>0</v>
      </c>
      <c r="BJ34" s="57">
        <f>BJ23*BC8</f>
        <v>0</v>
      </c>
      <c r="BK34" s="56"/>
      <c r="BL34" s="80">
        <f>SUM(BD34:BJ34)</f>
        <v>0</v>
      </c>
      <c r="BM34" s="58"/>
      <c r="BN34" s="26" t="e">
        <f t="shared" ref="BN34:BN35" si="28">BL34/BL23</f>
        <v>#DIV/0!</v>
      </c>
      <c r="CB34" s="55" t="s">
        <v>189</v>
      </c>
      <c r="CC34" s="56"/>
      <c r="CD34" s="57">
        <f>CD23*CC8</f>
        <v>0</v>
      </c>
      <c r="CE34" s="57">
        <f>CE23*CC8</f>
        <v>0</v>
      </c>
      <c r="CF34" s="57">
        <f>CF23*CC8</f>
        <v>0</v>
      </c>
      <c r="CG34" s="57">
        <f>CG23*CC8</f>
        <v>0</v>
      </c>
      <c r="CH34" s="57">
        <f>CH23*CC8</f>
        <v>0</v>
      </c>
      <c r="CI34" s="57">
        <f>CI23*CC8</f>
        <v>0</v>
      </c>
      <c r="CJ34" s="57">
        <f>CJ23*CC8</f>
        <v>0</v>
      </c>
      <c r="CK34" s="56"/>
      <c r="CL34" s="80">
        <f>SUM(CD34:CJ34)</f>
        <v>0</v>
      </c>
      <c r="CM34" s="58"/>
      <c r="CN34" s="26" t="e">
        <f t="shared" ref="CN34:CN35" si="29">CL34/CL23</f>
        <v>#DIV/0!</v>
      </c>
      <c r="CP34" s="82" t="s">
        <v>81</v>
      </c>
      <c r="CQ34" s="17">
        <f>C19</f>
        <v>44013</v>
      </c>
      <c r="CR34" s="5"/>
      <c r="CS34" s="312" t="s">
        <v>66</v>
      </c>
      <c r="CT34" s="312" t="s">
        <v>71</v>
      </c>
      <c r="CU34" s="312" t="s">
        <v>75</v>
      </c>
      <c r="CV34" s="312" t="s">
        <v>76</v>
      </c>
      <c r="CW34" s="5"/>
      <c r="CX34" s="123" t="s">
        <v>83</v>
      </c>
      <c r="CY34" s="5"/>
      <c r="CZ34" s="134" t="s">
        <v>79</v>
      </c>
      <c r="DA34" s="46"/>
    </row>
    <row r="35" spans="2:105" x14ac:dyDescent="0.35">
      <c r="B35" s="55" t="s">
        <v>190</v>
      </c>
      <c r="C35" s="56"/>
      <c r="D35" s="76">
        <f>D24*C9</f>
        <v>0</v>
      </c>
      <c r="E35" s="76">
        <f>E24*C9</f>
        <v>0</v>
      </c>
      <c r="F35" s="76">
        <f>F24*C9</f>
        <v>0</v>
      </c>
      <c r="G35" s="76">
        <f>G24*C9</f>
        <v>0</v>
      </c>
      <c r="H35" s="76">
        <f>H24*C9</f>
        <v>0</v>
      </c>
      <c r="I35" s="76">
        <f>I24*C9</f>
        <v>0</v>
      </c>
      <c r="J35" s="76">
        <f>J24*C9</f>
        <v>0</v>
      </c>
      <c r="K35" s="56"/>
      <c r="L35" s="77">
        <f t="shared" ref="L35" si="30">SUM(D35:J35)</f>
        <v>0</v>
      </c>
      <c r="M35" s="58"/>
      <c r="N35" s="26" t="e">
        <f t="shared" si="26"/>
        <v>#DIV/0!</v>
      </c>
      <c r="AB35" s="55" t="s">
        <v>190</v>
      </c>
      <c r="AC35" s="56"/>
      <c r="AD35" s="76">
        <f>AD24*AC9</f>
        <v>0</v>
      </c>
      <c r="AE35" s="76">
        <f>AE24*AC9</f>
        <v>0</v>
      </c>
      <c r="AF35" s="76">
        <f>AF24*AC9</f>
        <v>0</v>
      </c>
      <c r="AG35" s="76">
        <f>AG24*AC9</f>
        <v>0</v>
      </c>
      <c r="AH35" s="76">
        <f>AH24*AC9</f>
        <v>0</v>
      </c>
      <c r="AI35" s="76">
        <f>AI24*AC9</f>
        <v>0</v>
      </c>
      <c r="AJ35" s="76">
        <f>AJ24*AC9</f>
        <v>0</v>
      </c>
      <c r="AK35" s="56"/>
      <c r="AL35" s="77">
        <f t="shared" ref="AL35" si="31">SUM(AD35:AJ35)</f>
        <v>0</v>
      </c>
      <c r="AM35" s="58"/>
      <c r="AN35" s="26" t="e">
        <f t="shared" si="27"/>
        <v>#DIV/0!</v>
      </c>
      <c r="BB35" s="55" t="s">
        <v>190</v>
      </c>
      <c r="BC35" s="56"/>
      <c r="BD35" s="76">
        <f>BD24*BC9</f>
        <v>0</v>
      </c>
      <c r="BE35" s="76">
        <f>BE24*BC9</f>
        <v>0</v>
      </c>
      <c r="BF35" s="76">
        <f>BF24*BC9</f>
        <v>0</v>
      </c>
      <c r="BG35" s="76">
        <f>BG24*BC9</f>
        <v>0</v>
      </c>
      <c r="BH35" s="76">
        <f>BH24*BC9</f>
        <v>0</v>
      </c>
      <c r="BI35" s="76">
        <f>BI24*BC9</f>
        <v>0</v>
      </c>
      <c r="BJ35" s="76">
        <f>BJ24*BC9</f>
        <v>0</v>
      </c>
      <c r="BK35" s="56"/>
      <c r="BL35" s="77">
        <f t="shared" ref="BL35" si="32">SUM(BD35:BJ35)</f>
        <v>0</v>
      </c>
      <c r="BM35" s="58"/>
      <c r="BN35" s="26" t="e">
        <f t="shared" si="28"/>
        <v>#DIV/0!</v>
      </c>
      <c r="CB35" s="55" t="s">
        <v>190</v>
      </c>
      <c r="CC35" s="56"/>
      <c r="CD35" s="76">
        <f>CD24*CC9</f>
        <v>0</v>
      </c>
      <c r="CE35" s="76">
        <f>CE24*CC9</f>
        <v>0</v>
      </c>
      <c r="CF35" s="76">
        <f>CF24*CC9</f>
        <v>0</v>
      </c>
      <c r="CG35" s="76">
        <f>CG24*CC9</f>
        <v>0</v>
      </c>
      <c r="CH35" s="76">
        <f>CH24*CC9</f>
        <v>0</v>
      </c>
      <c r="CI35" s="76">
        <f>CI24*CC9</f>
        <v>0</v>
      </c>
      <c r="CJ35" s="76">
        <f>CJ24*CC9</f>
        <v>0</v>
      </c>
      <c r="CK35" s="56"/>
      <c r="CL35" s="77">
        <f t="shared" ref="CL35" si="33">SUM(CD35:CJ35)</f>
        <v>0</v>
      </c>
      <c r="CM35" s="58"/>
      <c r="CN35" s="26" t="e">
        <f t="shared" si="29"/>
        <v>#DIV/0!</v>
      </c>
      <c r="CP35" s="47"/>
      <c r="CQ35" s="5"/>
      <c r="CR35" s="5"/>
      <c r="CS35" s="122"/>
      <c r="CT35" s="122"/>
      <c r="CU35" s="122"/>
      <c r="CV35" s="122"/>
      <c r="CW35" s="5"/>
      <c r="CX35" s="166">
        <f>SUM(CS46:CV46)</f>
        <v>0</v>
      </c>
      <c r="CY35" s="5"/>
      <c r="CZ35" s="134" t="s">
        <v>80</v>
      </c>
      <c r="DA35" s="131">
        <f>IF(CQ34=CP2,CQ2,0)+IF(CQ34=CP3,CQ3,0)+IF(CQ34=CP4,CQ4,0)+IF(CQ34=CP5,CQ5,0)+IF(CQ34=CP6,CQ6,0)+IF(CQ34=CP7,CQ7,0)+IF(CQ34=CP8,CQ8,0)+IF(CQ34=CP9,CQ9,0)+IF(CQ34=CP10,CQ10,0)+IF(CQ34=CP11,CQ11,0)+IF(CQ34=CP12,CQ12,0)+IF(CQ34=CP13,CQ13,0)+IF(CQ34=CP14,CQ14,0)+IF(CQ34=CP15,CQ15,0)+IF(CQ34=CP16,CQ16,0)+IF(CQ34=CP17,CQ17,0)+IF(CQ34=CP18,CQ18,0)+IF(CQ34=CP19,CQ19,0)+IF(CQ34=CP20,CQ20,0)+IF(CQ34=CP21,CQ21,0)+IF(CQ34=CP22,CQ22,0)</f>
        <v>31</v>
      </c>
    </row>
    <row r="36" spans="2:105" x14ac:dyDescent="0.35">
      <c r="B36" s="70" t="s">
        <v>48</v>
      </c>
      <c r="C36" s="56"/>
      <c r="D36" s="75">
        <f t="shared" ref="D36:J36" si="34">SUM(D32:D35)</f>
        <v>0</v>
      </c>
      <c r="E36" s="75">
        <f t="shared" si="34"/>
        <v>0</v>
      </c>
      <c r="F36" s="75">
        <f t="shared" si="34"/>
        <v>0</v>
      </c>
      <c r="G36" s="75">
        <f t="shared" si="34"/>
        <v>0</v>
      </c>
      <c r="H36" s="75">
        <f t="shared" si="34"/>
        <v>0</v>
      </c>
      <c r="I36" s="75">
        <f t="shared" si="34"/>
        <v>0</v>
      </c>
      <c r="J36" s="75">
        <f t="shared" si="34"/>
        <v>0</v>
      </c>
      <c r="K36" s="56"/>
      <c r="L36" s="75">
        <f>SUM(L32:L35)</f>
        <v>0</v>
      </c>
      <c r="M36" s="58"/>
      <c r="AB36" s="70" t="s">
        <v>48</v>
      </c>
      <c r="AC36" s="56"/>
      <c r="AD36" s="75">
        <f t="shared" ref="AD36:AJ36" si="35">SUM(AD32:AD35)</f>
        <v>0</v>
      </c>
      <c r="AE36" s="75">
        <f t="shared" si="35"/>
        <v>0</v>
      </c>
      <c r="AF36" s="75">
        <f t="shared" si="35"/>
        <v>0</v>
      </c>
      <c r="AG36" s="75">
        <f t="shared" si="35"/>
        <v>0</v>
      </c>
      <c r="AH36" s="75">
        <f t="shared" si="35"/>
        <v>0</v>
      </c>
      <c r="AI36" s="75">
        <f t="shared" si="35"/>
        <v>0</v>
      </c>
      <c r="AJ36" s="75">
        <f t="shared" si="35"/>
        <v>0</v>
      </c>
      <c r="AK36" s="56"/>
      <c r="AL36" s="75">
        <f>SUM(AL32:AL35)</f>
        <v>0</v>
      </c>
      <c r="AM36" s="58"/>
      <c r="BB36" s="70" t="s">
        <v>48</v>
      </c>
      <c r="BC36" s="56"/>
      <c r="BD36" s="75">
        <f t="shared" ref="BD36:BJ36" si="36">SUM(BD32:BD35)</f>
        <v>0</v>
      </c>
      <c r="BE36" s="75">
        <f t="shared" si="36"/>
        <v>0</v>
      </c>
      <c r="BF36" s="75">
        <f t="shared" si="36"/>
        <v>0</v>
      </c>
      <c r="BG36" s="75">
        <f t="shared" si="36"/>
        <v>0</v>
      </c>
      <c r="BH36" s="75">
        <f t="shared" si="36"/>
        <v>0</v>
      </c>
      <c r="BI36" s="75">
        <f t="shared" si="36"/>
        <v>0</v>
      </c>
      <c r="BJ36" s="75">
        <f t="shared" si="36"/>
        <v>0</v>
      </c>
      <c r="BK36" s="56"/>
      <c r="BL36" s="75">
        <f>SUM(BL32:BL35)</f>
        <v>0</v>
      </c>
      <c r="BM36" s="58"/>
      <c r="CB36" s="70" t="s">
        <v>48</v>
      </c>
      <c r="CC36" s="56"/>
      <c r="CD36" s="75">
        <f t="shared" ref="CD36:CJ36" si="37">SUM(CD32:CD35)</f>
        <v>0</v>
      </c>
      <c r="CE36" s="75">
        <f t="shared" si="37"/>
        <v>0</v>
      </c>
      <c r="CF36" s="75">
        <f t="shared" si="37"/>
        <v>0</v>
      </c>
      <c r="CG36" s="75">
        <f t="shared" si="37"/>
        <v>0</v>
      </c>
      <c r="CH36" s="75">
        <f t="shared" si="37"/>
        <v>0</v>
      </c>
      <c r="CI36" s="75">
        <f t="shared" si="37"/>
        <v>0</v>
      </c>
      <c r="CJ36" s="75">
        <f t="shared" si="37"/>
        <v>0</v>
      </c>
      <c r="CK36" s="56"/>
      <c r="CL36" s="75">
        <f>SUM(CL32:CL35)</f>
        <v>0</v>
      </c>
      <c r="CM36" s="58"/>
      <c r="CP36" s="82" t="s">
        <v>48</v>
      </c>
      <c r="CQ36" s="16"/>
      <c r="CR36" s="16"/>
      <c r="CS36" s="164">
        <f>IFERROR(L36,0)</f>
        <v>0</v>
      </c>
      <c r="CT36" s="164">
        <f>IFERROR(AL36,0)</f>
        <v>0</v>
      </c>
      <c r="CU36" s="164">
        <f>IFERROR(BL36,0)</f>
        <v>0</v>
      </c>
      <c r="CV36" s="164">
        <f>IFERROR(CL36,0)</f>
        <v>0</v>
      </c>
      <c r="CW36" s="16"/>
      <c r="CX36" s="165">
        <f t="shared" ref="CX36:CX43" si="38">SUM(CS36:CW36)</f>
        <v>0</v>
      </c>
      <c r="CY36" s="5"/>
      <c r="CZ36" s="127">
        <f>IF(CX35&gt;0,(CX36/CX$35)*DA$35,0)</f>
        <v>0</v>
      </c>
      <c r="DA36" s="46"/>
    </row>
    <row r="37" spans="2:105" x14ac:dyDescent="0.35">
      <c r="B37" s="59" t="s">
        <v>42</v>
      </c>
      <c r="C37" s="56"/>
      <c r="D37" s="57">
        <f>(D32+D34)*C11</f>
        <v>0</v>
      </c>
      <c r="E37" s="57">
        <f>(E32+E34)*C11</f>
        <v>0</v>
      </c>
      <c r="F37" s="57">
        <f>(F32+F34)*C11</f>
        <v>0</v>
      </c>
      <c r="G37" s="57">
        <f>(G32+G34)*C11</f>
        <v>0</v>
      </c>
      <c r="H37" s="57">
        <f>(H32+H34)*C11</f>
        <v>0</v>
      </c>
      <c r="I37" s="57">
        <f>(I32+I34)*C11</f>
        <v>0</v>
      </c>
      <c r="J37" s="57">
        <f>(J32+J34)*C11</f>
        <v>0</v>
      </c>
      <c r="K37" s="56"/>
      <c r="L37" s="57">
        <f>SUM(D37:K37)</f>
        <v>0</v>
      </c>
      <c r="M37" s="60" t="e">
        <f>L37/(L32+L34)</f>
        <v>#DIV/0!</v>
      </c>
      <c r="N37" s="26" t="e">
        <f>L37/(L22+L23)</f>
        <v>#DIV/0!</v>
      </c>
      <c r="AB37" s="59" t="s">
        <v>42</v>
      </c>
      <c r="AC37" s="56"/>
      <c r="AD37" s="57">
        <f>(AD32+AD34)*AC11</f>
        <v>0</v>
      </c>
      <c r="AE37" s="57">
        <f>(AE32+AE34)*AC11</f>
        <v>0</v>
      </c>
      <c r="AF37" s="57">
        <f>(AF32+AF34)*AC11</f>
        <v>0</v>
      </c>
      <c r="AG37" s="57">
        <f>(AG32+AG34)*AC11</f>
        <v>0</v>
      </c>
      <c r="AH37" s="57">
        <f>(AH32+AH34)*AC11</f>
        <v>0</v>
      </c>
      <c r="AI37" s="57">
        <f>(AI32+AI34)*AC11</f>
        <v>0</v>
      </c>
      <c r="AJ37" s="57">
        <f>(AJ32+AJ34)*AC11</f>
        <v>0</v>
      </c>
      <c r="AK37" s="56"/>
      <c r="AL37" s="57">
        <f>SUM(AD37:AK37)</f>
        <v>0</v>
      </c>
      <c r="AM37" s="60" t="e">
        <f>AL37/(AL32+AL34)</f>
        <v>#DIV/0!</v>
      </c>
      <c r="AN37" s="26" t="e">
        <f>AL37/(AL22+AL23)</f>
        <v>#DIV/0!</v>
      </c>
      <c r="BB37" s="59" t="s">
        <v>42</v>
      </c>
      <c r="BC37" s="56"/>
      <c r="BD37" s="57">
        <f>(BD32+BD34)*BC11</f>
        <v>0</v>
      </c>
      <c r="BE37" s="57">
        <f>(BE32+BE34)*BC11</f>
        <v>0</v>
      </c>
      <c r="BF37" s="57">
        <f>(BF32+BF34)*BC11</f>
        <v>0</v>
      </c>
      <c r="BG37" s="57">
        <f>(BG32+BG34)*BC11</f>
        <v>0</v>
      </c>
      <c r="BH37" s="57">
        <f>(BH32+BH34)*BC11</f>
        <v>0</v>
      </c>
      <c r="BI37" s="57">
        <f>(BI32+BI34)*BC11</f>
        <v>0</v>
      </c>
      <c r="BJ37" s="57">
        <f>(BJ32+BJ34)*BC11</f>
        <v>0</v>
      </c>
      <c r="BK37" s="56"/>
      <c r="BL37" s="57">
        <f>SUM(BD37:BK37)</f>
        <v>0</v>
      </c>
      <c r="BM37" s="60" t="e">
        <f>BL37/(BL32+BL34)</f>
        <v>#DIV/0!</v>
      </c>
      <c r="BN37" s="26" t="e">
        <f>BL37/(BL22+BL23)</f>
        <v>#DIV/0!</v>
      </c>
      <c r="CB37" s="59" t="s">
        <v>42</v>
      </c>
      <c r="CC37" s="56"/>
      <c r="CD37" s="57">
        <f>(CD32+CD34)*CC11</f>
        <v>0</v>
      </c>
      <c r="CE37" s="57">
        <f>(CE32+CE34)*CC11</f>
        <v>0</v>
      </c>
      <c r="CF37" s="57">
        <f>(CF32+CF34)*CC11</f>
        <v>0</v>
      </c>
      <c r="CG37" s="57">
        <f>(CG32+CG34)*CC11</f>
        <v>0</v>
      </c>
      <c r="CH37" s="57">
        <f>(CH32+CH34)*CC11</f>
        <v>0</v>
      </c>
      <c r="CI37" s="57">
        <f>(CI32+CI34)*CC11</f>
        <v>0</v>
      </c>
      <c r="CJ37" s="57">
        <f>(CJ32+CJ34)*CC11</f>
        <v>0</v>
      </c>
      <c r="CK37" s="56"/>
      <c r="CL37" s="57">
        <f>SUM(CD37:CK37)</f>
        <v>0</v>
      </c>
      <c r="CM37" s="60" t="e">
        <f>CL37/(CL32+CL34)</f>
        <v>#DIV/0!</v>
      </c>
      <c r="CN37" s="26" t="e">
        <f>CL37/(CL22+CL23)</f>
        <v>#DIV/0!</v>
      </c>
      <c r="CP37" s="47" t="s">
        <v>44</v>
      </c>
      <c r="CQ37" s="5"/>
      <c r="CR37" s="5"/>
      <c r="CS37" s="125">
        <f>IFERROR(L37,0)</f>
        <v>0</v>
      </c>
      <c r="CT37" s="125">
        <f>IFERROR(AL37,0)</f>
        <v>0</v>
      </c>
      <c r="CU37" s="125">
        <f>IFERROR(BL37,0)</f>
        <v>0</v>
      </c>
      <c r="CV37" s="125">
        <f>IFERROR(CL37,0)</f>
        <v>0</v>
      </c>
      <c r="CW37" s="5"/>
      <c r="CX37" s="126">
        <f t="shared" si="38"/>
        <v>0</v>
      </c>
      <c r="CY37" s="5"/>
      <c r="CZ37" s="127">
        <f>IF(CX35&gt;0,(CX37/CX$35)*DA$35,0)</f>
        <v>0</v>
      </c>
      <c r="DA37" s="46"/>
    </row>
    <row r="38" spans="2:105" ht="14.25" customHeight="1" x14ac:dyDescent="0.35">
      <c r="B38" s="59" t="s">
        <v>51</v>
      </c>
      <c r="C38" s="56"/>
      <c r="D38" s="76">
        <f>(D33+D35)*C12</f>
        <v>0</v>
      </c>
      <c r="E38" s="76">
        <f>(E33+E35)*C12</f>
        <v>0</v>
      </c>
      <c r="F38" s="76">
        <f>(F33+F35)*C12</f>
        <v>0</v>
      </c>
      <c r="G38" s="76">
        <f>(G33+G35)*C12</f>
        <v>0</v>
      </c>
      <c r="H38" s="76">
        <f>(H33+H35)*C12</f>
        <v>0</v>
      </c>
      <c r="I38" s="76">
        <f>(I33+I35)*C12</f>
        <v>0</v>
      </c>
      <c r="J38" s="76">
        <f>(J33+J35)*C12</f>
        <v>0</v>
      </c>
      <c r="K38" s="56"/>
      <c r="L38" s="76">
        <f>SUM(D38:K38)</f>
        <v>0</v>
      </c>
      <c r="M38" s="60" t="e">
        <f>L38/(L33+L35)</f>
        <v>#DIV/0!</v>
      </c>
      <c r="N38" s="26" t="e">
        <f>L38/(L22+L24)</f>
        <v>#DIV/0!</v>
      </c>
      <c r="AB38" s="59" t="s">
        <v>51</v>
      </c>
      <c r="AC38" s="56"/>
      <c r="AD38" s="76">
        <f>(AD33+AD35)*AC12</f>
        <v>0</v>
      </c>
      <c r="AE38" s="76">
        <f>(AE33+AE35)*AC12</f>
        <v>0</v>
      </c>
      <c r="AF38" s="76">
        <f>(AF33+AF35)*AC12</f>
        <v>0</v>
      </c>
      <c r="AG38" s="76">
        <f>(AG33+AG35)*AC12</f>
        <v>0</v>
      </c>
      <c r="AH38" s="76">
        <f>(AH33+AH35)*AC12</f>
        <v>0</v>
      </c>
      <c r="AI38" s="76">
        <f>(AI33+AI35)*AC12</f>
        <v>0</v>
      </c>
      <c r="AJ38" s="76">
        <f>(AJ33+AJ35)*AC12</f>
        <v>0</v>
      </c>
      <c r="AK38" s="56"/>
      <c r="AL38" s="76">
        <f>SUM(AD38:AK38)</f>
        <v>0</v>
      </c>
      <c r="AM38" s="60" t="e">
        <f>AL38/(AL33+AL35)</f>
        <v>#DIV/0!</v>
      </c>
      <c r="AN38" s="26" t="e">
        <f>AL38/(AL22+AL24)</f>
        <v>#DIV/0!</v>
      </c>
      <c r="BB38" s="59" t="s">
        <v>51</v>
      </c>
      <c r="BC38" s="56"/>
      <c r="BD38" s="76">
        <f>(BD33+BD35)*BC12</f>
        <v>0</v>
      </c>
      <c r="BE38" s="76">
        <f>(BE33+BE35)*BC12</f>
        <v>0</v>
      </c>
      <c r="BF38" s="76">
        <f>(BF33+BF35)*BC12</f>
        <v>0</v>
      </c>
      <c r="BG38" s="76">
        <f>(BG33+BG35)*BC12</f>
        <v>0</v>
      </c>
      <c r="BH38" s="76">
        <f>(BH33+BH35)*BC12</f>
        <v>0</v>
      </c>
      <c r="BI38" s="76">
        <f>(BI33+BI35)*BC12</f>
        <v>0</v>
      </c>
      <c r="BJ38" s="76">
        <f>(BJ33+BJ35)*BC12</f>
        <v>0</v>
      </c>
      <c r="BK38" s="56"/>
      <c r="BL38" s="76">
        <f>SUM(BD38:BK38)</f>
        <v>0</v>
      </c>
      <c r="BM38" s="60" t="e">
        <f>BL38/(BL33+BL35)</f>
        <v>#DIV/0!</v>
      </c>
      <c r="BN38" s="26" t="e">
        <f>BL38/(BL22+BL24)</f>
        <v>#DIV/0!</v>
      </c>
      <c r="CB38" s="59" t="s">
        <v>51</v>
      </c>
      <c r="CC38" s="56"/>
      <c r="CD38" s="76">
        <f>(CD33+CD35)*CC12</f>
        <v>0</v>
      </c>
      <c r="CE38" s="76">
        <f>(CE33+CE35)*CC12</f>
        <v>0</v>
      </c>
      <c r="CF38" s="76">
        <f>(CF33+CF35)*CC12</f>
        <v>0</v>
      </c>
      <c r="CG38" s="76">
        <f>(CG33+CG35)*CC12</f>
        <v>0</v>
      </c>
      <c r="CH38" s="76">
        <f>(CH33+CH35)*CC12</f>
        <v>0</v>
      </c>
      <c r="CI38" s="76">
        <f>(CI33+CI35)*CC12</f>
        <v>0</v>
      </c>
      <c r="CJ38" s="76">
        <f>(CJ33+CJ35)*CC12</f>
        <v>0</v>
      </c>
      <c r="CK38" s="56"/>
      <c r="CL38" s="76">
        <f>SUM(CD38:CK38)</f>
        <v>0</v>
      </c>
      <c r="CM38" s="60" t="e">
        <f>CL38/(CL33+CL35)</f>
        <v>#DIV/0!</v>
      </c>
      <c r="CN38" s="26" t="e">
        <f>CL38/(CL22+CL24)</f>
        <v>#DIV/0!</v>
      </c>
      <c r="CP38" s="168" t="s">
        <v>51</v>
      </c>
      <c r="CQ38" s="16"/>
      <c r="CR38" s="16"/>
      <c r="CS38" s="169">
        <f>IFERROR(L38,0)</f>
        <v>0</v>
      </c>
      <c r="CT38" s="169">
        <f>IFERROR(AL38,0)</f>
        <v>0</v>
      </c>
      <c r="CU38" s="169">
        <f>IFERROR(BL38,0)</f>
        <v>0</v>
      </c>
      <c r="CV38" s="169">
        <f>IFERROR(CL38,0)</f>
        <v>0</v>
      </c>
      <c r="CW38" s="16"/>
      <c r="CX38" s="165">
        <f t="shared" si="38"/>
        <v>0</v>
      </c>
      <c r="CY38" s="5"/>
      <c r="CZ38" s="127">
        <f>IF(CX35&gt;0,(CX38/CX$35)*DA$35,0)</f>
        <v>0</v>
      </c>
      <c r="DA38" s="46"/>
    </row>
    <row r="39" spans="2:105" x14ac:dyDescent="0.35">
      <c r="B39" s="70" t="s">
        <v>56</v>
      </c>
      <c r="C39" s="56"/>
      <c r="D39" s="75">
        <f>D36-SUM(D37:D38)</f>
        <v>0</v>
      </c>
      <c r="E39" s="75">
        <f t="shared" ref="E39:L39" si="39">E36-SUM(E37:E38)</f>
        <v>0</v>
      </c>
      <c r="F39" s="75">
        <f t="shared" si="39"/>
        <v>0</v>
      </c>
      <c r="G39" s="75">
        <f t="shared" si="39"/>
        <v>0</v>
      </c>
      <c r="H39" s="75">
        <f t="shared" si="39"/>
        <v>0</v>
      </c>
      <c r="I39" s="75">
        <f t="shared" si="39"/>
        <v>0</v>
      </c>
      <c r="J39" s="75">
        <f t="shared" si="39"/>
        <v>0</v>
      </c>
      <c r="K39" s="56"/>
      <c r="L39" s="75">
        <f t="shared" si="39"/>
        <v>0</v>
      </c>
      <c r="M39" s="83" t="e">
        <f>L39/L36</f>
        <v>#DIV/0!</v>
      </c>
      <c r="N39" s="26"/>
      <c r="AB39" s="70" t="s">
        <v>56</v>
      </c>
      <c r="AC39" s="56"/>
      <c r="AD39" s="75">
        <f>AD36-SUM(AD37:AD38)</f>
        <v>0</v>
      </c>
      <c r="AE39" s="75">
        <f t="shared" ref="AE39:AJ39" si="40">AE36-SUM(AE37:AE38)</f>
        <v>0</v>
      </c>
      <c r="AF39" s="75">
        <f t="shared" si="40"/>
        <v>0</v>
      </c>
      <c r="AG39" s="75">
        <f t="shared" si="40"/>
        <v>0</v>
      </c>
      <c r="AH39" s="75">
        <f t="shared" si="40"/>
        <v>0</v>
      </c>
      <c r="AI39" s="75">
        <f t="shared" si="40"/>
        <v>0</v>
      </c>
      <c r="AJ39" s="75">
        <f t="shared" si="40"/>
        <v>0</v>
      </c>
      <c r="AK39" s="56"/>
      <c r="AL39" s="75">
        <f t="shared" ref="AL39" si="41">AL36-SUM(AL37:AL38)</f>
        <v>0</v>
      </c>
      <c r="AM39" s="83" t="e">
        <f>AL39/AL36</f>
        <v>#DIV/0!</v>
      </c>
      <c r="AN39" s="26"/>
      <c r="BB39" s="70" t="s">
        <v>56</v>
      </c>
      <c r="BC39" s="56"/>
      <c r="BD39" s="75">
        <f>BD36-SUM(BD37:BD38)</f>
        <v>0</v>
      </c>
      <c r="BE39" s="75">
        <f t="shared" ref="BE39:BJ39" si="42">BE36-SUM(BE37:BE38)</f>
        <v>0</v>
      </c>
      <c r="BF39" s="75">
        <f t="shared" si="42"/>
        <v>0</v>
      </c>
      <c r="BG39" s="75">
        <f t="shared" si="42"/>
        <v>0</v>
      </c>
      <c r="BH39" s="75">
        <f t="shared" si="42"/>
        <v>0</v>
      </c>
      <c r="BI39" s="75">
        <f t="shared" si="42"/>
        <v>0</v>
      </c>
      <c r="BJ39" s="75">
        <f t="shared" si="42"/>
        <v>0</v>
      </c>
      <c r="BK39" s="56"/>
      <c r="BL39" s="75">
        <f t="shared" ref="BL39" si="43">BL36-SUM(BL37:BL38)</f>
        <v>0</v>
      </c>
      <c r="BM39" s="83" t="e">
        <f>BL39/BL36</f>
        <v>#DIV/0!</v>
      </c>
      <c r="BN39" s="26"/>
      <c r="CB39" s="70" t="s">
        <v>56</v>
      </c>
      <c r="CC39" s="56"/>
      <c r="CD39" s="75">
        <f>CD36-SUM(CD37:CD38)</f>
        <v>0</v>
      </c>
      <c r="CE39" s="75">
        <f t="shared" ref="CE39:CJ39" si="44">CE36-SUM(CE37:CE38)</f>
        <v>0</v>
      </c>
      <c r="CF39" s="75">
        <f t="shared" si="44"/>
        <v>0</v>
      </c>
      <c r="CG39" s="75">
        <f t="shared" si="44"/>
        <v>0</v>
      </c>
      <c r="CH39" s="75">
        <f t="shared" si="44"/>
        <v>0</v>
      </c>
      <c r="CI39" s="75">
        <f t="shared" si="44"/>
        <v>0</v>
      </c>
      <c r="CJ39" s="75">
        <f t="shared" si="44"/>
        <v>0</v>
      </c>
      <c r="CK39" s="56"/>
      <c r="CL39" s="75">
        <f t="shared" ref="CL39" si="45">CL36-SUM(CL37:CL38)</f>
        <v>0</v>
      </c>
      <c r="CM39" s="83" t="e">
        <f>CL39/CL36</f>
        <v>#DIV/0!</v>
      </c>
      <c r="CN39" s="26"/>
      <c r="CP39" s="82" t="str">
        <f>CB39</f>
        <v>Gross profit/(loss)</v>
      </c>
      <c r="CQ39" s="5"/>
      <c r="CR39" s="5"/>
      <c r="CS39" s="164">
        <f>CS36-CS37-CS38</f>
        <v>0</v>
      </c>
      <c r="CT39" s="164">
        <f t="shared" ref="CT39:CZ39" si="46">CT36-CT37-CT38</f>
        <v>0</v>
      </c>
      <c r="CU39" s="164">
        <f t="shared" si="46"/>
        <v>0</v>
      </c>
      <c r="CV39" s="164">
        <f t="shared" si="46"/>
        <v>0</v>
      </c>
      <c r="CW39" s="5"/>
      <c r="CX39" s="164">
        <f t="shared" si="46"/>
        <v>0</v>
      </c>
      <c r="CY39" s="5"/>
      <c r="CZ39" s="171">
        <f t="shared" si="46"/>
        <v>0</v>
      </c>
      <c r="DA39" s="46"/>
    </row>
    <row r="40" spans="2:105" x14ac:dyDescent="0.35">
      <c r="B40" s="55" t="s">
        <v>34</v>
      </c>
      <c r="C40" s="56"/>
      <c r="D40" s="57">
        <f>IF(D27&gt;0,D27,D36*C13)</f>
        <v>0</v>
      </c>
      <c r="E40" s="57">
        <f>IF(E27&gt;0,E27,E36*C13)</f>
        <v>0</v>
      </c>
      <c r="F40" s="57">
        <f>IF(F27&gt;0,F27,F36*C13)</f>
        <v>0</v>
      </c>
      <c r="G40" s="57">
        <f>IF(G27&gt;0,G27,G36*C13)</f>
        <v>0</v>
      </c>
      <c r="H40" s="57">
        <f>IF(H27&gt;0,H27,H36*C13)</f>
        <v>0</v>
      </c>
      <c r="I40" s="57">
        <f>IF(I27&gt;0,I27,I36*C13)</f>
        <v>0</v>
      </c>
      <c r="J40" s="57">
        <f>IF(J27&gt;0,J27,J36*C13)</f>
        <v>0</v>
      </c>
      <c r="K40" s="56"/>
      <c r="L40" s="57">
        <f t="shared" ref="L40:L41" si="47">SUM(D40:J40)</f>
        <v>0</v>
      </c>
      <c r="M40" s="60" t="e">
        <f>L40/L$36</f>
        <v>#DIV/0!</v>
      </c>
      <c r="N40" s="26"/>
      <c r="AB40" s="55" t="s">
        <v>34</v>
      </c>
      <c r="AC40" s="56"/>
      <c r="AD40" s="57">
        <f>IF(AD27&gt;0,AD27,AD36*AC13)</f>
        <v>0</v>
      </c>
      <c r="AE40" s="57">
        <f>IF(AE27&gt;0,AE27,AE36*AC13)</f>
        <v>0</v>
      </c>
      <c r="AF40" s="57">
        <f>IF(AF27&gt;0,AF27,AF36*AC13)</f>
        <v>0</v>
      </c>
      <c r="AG40" s="57">
        <f>IF(AG27&gt;0,AG27,AG36*AC13)</f>
        <v>0</v>
      </c>
      <c r="AH40" s="57">
        <f>IF(AH27&gt;0,AH27,AH36*AC13)</f>
        <v>0</v>
      </c>
      <c r="AI40" s="57">
        <f>IF(AI27&gt;0,AI27,AI36*AC13)</f>
        <v>0</v>
      </c>
      <c r="AJ40" s="57">
        <f>IF(AJ27&gt;0,AJ27,AJ36*AC13)</f>
        <v>0</v>
      </c>
      <c r="AK40" s="56"/>
      <c r="AL40" s="57">
        <f t="shared" ref="AL40:AL41" si="48">SUM(AD40:AJ40)</f>
        <v>0</v>
      </c>
      <c r="AM40" s="60" t="e">
        <f>AL40/AL$36</f>
        <v>#DIV/0!</v>
      </c>
      <c r="AN40" s="26"/>
      <c r="BB40" s="55" t="s">
        <v>34</v>
      </c>
      <c r="BC40" s="56"/>
      <c r="BD40" s="57">
        <f>IF(BD27&gt;0,BD27,BD36*BC13)</f>
        <v>0</v>
      </c>
      <c r="BE40" s="57">
        <f>IF(BE27&gt;0,BE27,BE36*BC13)</f>
        <v>0</v>
      </c>
      <c r="BF40" s="57">
        <f>IF(BF27&gt;0,BF27,BF36*BC13)</f>
        <v>0</v>
      </c>
      <c r="BG40" s="57">
        <f>IF(BG27&gt;0,BG27,BG36*BC13)</f>
        <v>0</v>
      </c>
      <c r="BH40" s="57">
        <f>IF(BH27&gt;0,BH27,BH36*BC13)</f>
        <v>0</v>
      </c>
      <c r="BI40" s="57">
        <f>IF(BI27&gt;0,BI27,BI36*BC13)</f>
        <v>0</v>
      </c>
      <c r="BJ40" s="57">
        <f>IF(BJ27&gt;0,BJ27,BJ36*BC13)</f>
        <v>0</v>
      </c>
      <c r="BK40" s="56"/>
      <c r="BL40" s="57">
        <f t="shared" ref="BL40:BL41" si="49">SUM(BD40:BJ40)</f>
        <v>0</v>
      </c>
      <c r="BM40" s="60" t="e">
        <f>BL40/BL$36</f>
        <v>#DIV/0!</v>
      </c>
      <c r="BN40" s="26"/>
      <c r="CB40" s="55" t="s">
        <v>34</v>
      </c>
      <c r="CC40" s="56"/>
      <c r="CD40" s="57">
        <f>IF(CD27&gt;0,CD27,CD36*CC13)</f>
        <v>0</v>
      </c>
      <c r="CE40" s="57">
        <f>IF(CE27&gt;0,CE27,CE36*CC13)</f>
        <v>0</v>
      </c>
      <c r="CF40" s="57">
        <f>IF(CF27&gt;0,CF27,CF36*CC13)</f>
        <v>0</v>
      </c>
      <c r="CG40" s="57">
        <f>IF(CG27&gt;0,CG27,CG36*CC13)</f>
        <v>0</v>
      </c>
      <c r="CH40" s="57">
        <f>IF(CH27&gt;0,CH27,CH36*CC13)</f>
        <v>0</v>
      </c>
      <c r="CI40" s="57">
        <f>IF(CI27&gt;0,CI27,CI36*CC13)</f>
        <v>0</v>
      </c>
      <c r="CJ40" s="57">
        <f>IF(CJ27&gt;0,CJ27,CJ36*CC13)</f>
        <v>0</v>
      </c>
      <c r="CK40" s="56"/>
      <c r="CL40" s="57">
        <f t="shared" ref="CL40:CL41" si="50">SUM(CD40:CJ40)</f>
        <v>0</v>
      </c>
      <c r="CM40" s="60" t="e">
        <f>CL40/CL$36</f>
        <v>#DIV/0!</v>
      </c>
      <c r="CN40" s="26"/>
      <c r="CP40" s="47" t="s">
        <v>34</v>
      </c>
      <c r="CQ40" s="5"/>
      <c r="CS40" s="125">
        <f>IFERROR(L40,0)</f>
        <v>0</v>
      </c>
      <c r="CT40" s="125">
        <f>IFERROR(AL40,0)</f>
        <v>0</v>
      </c>
      <c r="CU40" s="125">
        <f>IFERROR(BL40,0)</f>
        <v>0</v>
      </c>
      <c r="CV40" s="125">
        <f>IFERROR(CL40,0)</f>
        <v>0</v>
      </c>
      <c r="CW40" s="5"/>
      <c r="CX40" s="126">
        <f t="shared" si="38"/>
        <v>0</v>
      </c>
      <c r="CY40" s="5"/>
      <c r="CZ40" s="127">
        <f>IF(CX35&gt;0,(CX40/CX$35)*DA$35,0)</f>
        <v>0</v>
      </c>
      <c r="DA40" s="46"/>
    </row>
    <row r="41" spans="2:105" ht="15.75" customHeight="1" x14ac:dyDescent="0.35">
      <c r="B41" s="55" t="s">
        <v>169</v>
      </c>
      <c r="C41" s="56"/>
      <c r="D41" s="57">
        <f>D36*C14</f>
        <v>0</v>
      </c>
      <c r="E41" s="57">
        <f>E36*C14</f>
        <v>0</v>
      </c>
      <c r="F41" s="57">
        <f>F36*C14</f>
        <v>0</v>
      </c>
      <c r="G41" s="57">
        <f>G36*C14</f>
        <v>0</v>
      </c>
      <c r="H41" s="57">
        <f>H36*C14</f>
        <v>0</v>
      </c>
      <c r="I41" s="57">
        <f>I36*C14</f>
        <v>0</v>
      </c>
      <c r="J41" s="57">
        <f>J36*C14</f>
        <v>0</v>
      </c>
      <c r="K41" s="56"/>
      <c r="L41" s="57">
        <f t="shared" si="47"/>
        <v>0</v>
      </c>
      <c r="M41" s="60" t="e">
        <f t="shared" ref="M41:M44" si="51">L41/L$36</f>
        <v>#DIV/0!</v>
      </c>
      <c r="N41" s="26"/>
      <c r="AB41" s="55" t="s">
        <v>169</v>
      </c>
      <c r="AC41" s="56"/>
      <c r="AD41" s="57">
        <f>AD36*AC14</f>
        <v>0</v>
      </c>
      <c r="AE41" s="57">
        <f>AE36*AC14</f>
        <v>0</v>
      </c>
      <c r="AF41" s="57">
        <f>AF36*AC14</f>
        <v>0</v>
      </c>
      <c r="AG41" s="57">
        <f>AG36*AC14</f>
        <v>0</v>
      </c>
      <c r="AH41" s="57">
        <f>AH36*AC14</f>
        <v>0</v>
      </c>
      <c r="AI41" s="57">
        <f>AI36*AC14</f>
        <v>0</v>
      </c>
      <c r="AJ41" s="57">
        <f>AJ36*AC14</f>
        <v>0</v>
      </c>
      <c r="AK41" s="56"/>
      <c r="AL41" s="57">
        <f t="shared" si="48"/>
        <v>0</v>
      </c>
      <c r="AM41" s="60" t="e">
        <f t="shared" ref="AM41:AM44" si="52">AL41/AL$36</f>
        <v>#DIV/0!</v>
      </c>
      <c r="AN41" s="26"/>
      <c r="BB41" s="55" t="s">
        <v>169</v>
      </c>
      <c r="BC41" s="56"/>
      <c r="BD41" s="57">
        <f>BD36*BC14</f>
        <v>0</v>
      </c>
      <c r="BE41" s="57">
        <f>BE36*BC14</f>
        <v>0</v>
      </c>
      <c r="BF41" s="57">
        <f>BF36*BC14</f>
        <v>0</v>
      </c>
      <c r="BG41" s="57">
        <f>BG36*BC14</f>
        <v>0</v>
      </c>
      <c r="BH41" s="57">
        <f>BH36*BC14</f>
        <v>0</v>
      </c>
      <c r="BI41" s="57">
        <f>BI36*BC14</f>
        <v>0</v>
      </c>
      <c r="BJ41" s="57">
        <f>BJ36*BC14</f>
        <v>0</v>
      </c>
      <c r="BK41" s="56"/>
      <c r="BL41" s="57">
        <f t="shared" si="49"/>
        <v>0</v>
      </c>
      <c r="BM41" s="60" t="e">
        <f t="shared" ref="BM41:BM44" si="53">BL41/BL$36</f>
        <v>#DIV/0!</v>
      </c>
      <c r="BN41" s="26"/>
      <c r="CB41" s="55" t="s">
        <v>169</v>
      </c>
      <c r="CC41" s="56"/>
      <c r="CD41" s="57">
        <f>CD36*CC14</f>
        <v>0</v>
      </c>
      <c r="CE41" s="57">
        <f>CE36*CC14</f>
        <v>0</v>
      </c>
      <c r="CF41" s="57">
        <f>CF36*CC14</f>
        <v>0</v>
      </c>
      <c r="CG41" s="57">
        <f>CG36*CC14</f>
        <v>0</v>
      </c>
      <c r="CH41" s="57">
        <f>CH36*CC14</f>
        <v>0</v>
      </c>
      <c r="CI41" s="57">
        <f>CI36*CC14</f>
        <v>0</v>
      </c>
      <c r="CJ41" s="57">
        <f>CJ36*CC14</f>
        <v>0</v>
      </c>
      <c r="CK41" s="56"/>
      <c r="CL41" s="57">
        <f t="shared" si="50"/>
        <v>0</v>
      </c>
      <c r="CM41" s="60" t="e">
        <f t="shared" ref="CM41:CM44" si="54">CL41/CL$36</f>
        <v>#DIV/0!</v>
      </c>
      <c r="CN41" s="26"/>
      <c r="CP41" s="170" t="s">
        <v>169</v>
      </c>
      <c r="CQ41" s="5"/>
      <c r="CR41" s="5"/>
      <c r="CS41" s="125">
        <f t="shared" ref="CS41:CS43" si="55">IFERROR(L41,0)</f>
        <v>0</v>
      </c>
      <c r="CT41" s="125">
        <f t="shared" ref="CT41:CT43" si="56">IFERROR(AL41,0)</f>
        <v>0</v>
      </c>
      <c r="CU41" s="125">
        <f t="shared" ref="CU41:CU43" si="57">IFERROR(BL41,0)</f>
        <v>0</v>
      </c>
      <c r="CV41" s="125">
        <f t="shared" ref="CV41:CV43" si="58">IFERROR(CL41,0)</f>
        <v>0</v>
      </c>
      <c r="CW41" s="5"/>
      <c r="CX41" s="126">
        <f t="shared" si="38"/>
        <v>0</v>
      </c>
      <c r="CY41" s="5"/>
      <c r="CZ41" s="127">
        <f>IF(CX35&gt;0,(CX41/CX$35)*DA$35,0)</f>
        <v>0</v>
      </c>
      <c r="DA41" s="46"/>
    </row>
    <row r="42" spans="2:105" x14ac:dyDescent="0.35">
      <c r="B42" s="55" t="s">
        <v>180</v>
      </c>
      <c r="C42" s="56"/>
      <c r="D42" s="57">
        <f>IF(D28&gt;0,D28,D36*C15)</f>
        <v>0</v>
      </c>
      <c r="E42" s="57">
        <f>IF(E28&gt;0,E28,E36*C15)</f>
        <v>0</v>
      </c>
      <c r="F42" s="57">
        <f>IF(F28&gt;0,F28,F36*C15)</f>
        <v>0</v>
      </c>
      <c r="G42" s="57">
        <f>IF(G28&gt;0,G28,G36*C15)</f>
        <v>0</v>
      </c>
      <c r="H42" s="57">
        <f>IF(H28&gt;0,H28,H36*C15)</f>
        <v>0</v>
      </c>
      <c r="I42" s="57">
        <f>IF(I28&gt;0,I28,I36*C15)</f>
        <v>0</v>
      </c>
      <c r="J42" s="57">
        <f>IF(J28&gt;0,J28,J36*C15)</f>
        <v>0</v>
      </c>
      <c r="K42" s="56"/>
      <c r="L42" s="57">
        <f>SUM(D42:J42)</f>
        <v>0</v>
      </c>
      <c r="M42" s="60" t="e">
        <f t="shared" si="51"/>
        <v>#DIV/0!</v>
      </c>
      <c r="N42" s="26"/>
      <c r="AB42" s="55" t="s">
        <v>180</v>
      </c>
      <c r="AC42" s="56"/>
      <c r="AD42" s="57">
        <f>IF(AD28&gt;0,AD28,AD36*AC15)</f>
        <v>0</v>
      </c>
      <c r="AE42" s="57">
        <f>IF(AE28&gt;0,AE28,AE36*AC15)</f>
        <v>0</v>
      </c>
      <c r="AF42" s="57">
        <f>IF(AF28&gt;0,AF28,AF36*AC15)</f>
        <v>0</v>
      </c>
      <c r="AG42" s="57">
        <f>IF(AG28&gt;0,AG28,AG36*AC15)</f>
        <v>0</v>
      </c>
      <c r="AH42" s="57">
        <f>IF(AH28&gt;0,AH28,AH36*AC15)</f>
        <v>0</v>
      </c>
      <c r="AI42" s="57">
        <f>IF(AI28&gt;0,AI28,AI36*AC15)</f>
        <v>0</v>
      </c>
      <c r="AJ42" s="57">
        <f>IF(AJ28&gt;0,AJ28,AJ36*AC15)</f>
        <v>0</v>
      </c>
      <c r="AK42" s="56"/>
      <c r="AL42" s="57">
        <f>SUM(AD42:AJ42)</f>
        <v>0</v>
      </c>
      <c r="AM42" s="60" t="e">
        <f t="shared" si="52"/>
        <v>#DIV/0!</v>
      </c>
      <c r="AN42" s="26"/>
      <c r="BB42" s="55" t="s">
        <v>180</v>
      </c>
      <c r="BC42" s="56"/>
      <c r="BD42" s="57">
        <f>IF(BD28&gt;0,BD28,BD36*BC15)</f>
        <v>0</v>
      </c>
      <c r="BE42" s="57">
        <f>IF(BE28&gt;0,BE28,BE36*BC15)</f>
        <v>0</v>
      </c>
      <c r="BF42" s="57">
        <f>IF(BF28&gt;0,BF28,BF36*BC15)</f>
        <v>0</v>
      </c>
      <c r="BG42" s="57">
        <f>IF(BG28&gt;0,BG28,BG36*BC15)</f>
        <v>0</v>
      </c>
      <c r="BH42" s="57">
        <f>IF(BH28&gt;0,BH28,BH36*BC15)</f>
        <v>0</v>
      </c>
      <c r="BI42" s="57">
        <f>IF(BI28&gt;0,BI28,BI36*BC15)</f>
        <v>0</v>
      </c>
      <c r="BJ42" s="57">
        <f>IF(BJ28&gt;0,BJ28,BJ36*BC15)</f>
        <v>0</v>
      </c>
      <c r="BK42" s="56"/>
      <c r="BL42" s="57">
        <f>SUM(BD42:BJ42)</f>
        <v>0</v>
      </c>
      <c r="BM42" s="60" t="e">
        <f t="shared" si="53"/>
        <v>#DIV/0!</v>
      </c>
      <c r="BN42" s="26"/>
      <c r="CB42" s="55" t="s">
        <v>180</v>
      </c>
      <c r="CC42" s="56"/>
      <c r="CD42" s="57">
        <f>IF(CD28&gt;0,CD28,CD36*CC15)</f>
        <v>0</v>
      </c>
      <c r="CE42" s="57">
        <f>IF(CE28&gt;0,CE28,CE36*CC15)</f>
        <v>0</v>
      </c>
      <c r="CF42" s="57">
        <f>IF(CF28&gt;0,CF28,CF36*CC15)</f>
        <v>0</v>
      </c>
      <c r="CG42" s="57">
        <f>IF(CG28&gt;0,CG28,CG36*CC15)</f>
        <v>0</v>
      </c>
      <c r="CH42" s="57">
        <f>IF(CH28&gt;0,CH28,CH36*CC15)</f>
        <v>0</v>
      </c>
      <c r="CI42" s="57">
        <f>IF(CI28&gt;0,CI28,CI36*CC15)</f>
        <v>0</v>
      </c>
      <c r="CJ42" s="57">
        <f>IF(CJ28&gt;0,CJ28,CJ36*CC15)</f>
        <v>0</v>
      </c>
      <c r="CK42" s="56"/>
      <c r="CL42" s="57">
        <f>SUM(CD42:CJ42)</f>
        <v>0</v>
      </c>
      <c r="CM42" s="60" t="e">
        <f t="shared" si="54"/>
        <v>#DIV/0!</v>
      </c>
      <c r="CN42" s="26"/>
      <c r="CP42" s="170" t="s">
        <v>180</v>
      </c>
      <c r="CQ42" s="5"/>
      <c r="CR42" s="5"/>
      <c r="CS42" s="125">
        <f t="shared" si="55"/>
        <v>0</v>
      </c>
      <c r="CT42" s="125">
        <f t="shared" si="56"/>
        <v>0</v>
      </c>
      <c r="CU42" s="125">
        <f t="shared" si="57"/>
        <v>0</v>
      </c>
      <c r="CV42" s="125">
        <f t="shared" si="58"/>
        <v>0</v>
      </c>
      <c r="CW42" s="5"/>
      <c r="CX42" s="126">
        <f t="shared" si="38"/>
        <v>0</v>
      </c>
      <c r="CY42" s="5"/>
      <c r="CZ42" s="127">
        <f>IF(CX35&gt;0,(CX42/CX$35)*DA$35,0)</f>
        <v>0</v>
      </c>
      <c r="DA42" s="46"/>
    </row>
    <row r="43" spans="2:105" x14ac:dyDescent="0.35">
      <c r="B43" s="55" t="s">
        <v>0</v>
      </c>
      <c r="C43" s="56"/>
      <c r="D43" s="76">
        <f>IF(D29&gt;0,D29,D36*C16)</f>
        <v>0</v>
      </c>
      <c r="E43" s="76">
        <f>IF(E29&gt;0,E29,E36*C16)</f>
        <v>0</v>
      </c>
      <c r="F43" s="76">
        <f>IF(F29&gt;0,F29,F36*C16)</f>
        <v>0</v>
      </c>
      <c r="G43" s="76">
        <f>IF(G29&gt;0,G29,G36*C16)</f>
        <v>0</v>
      </c>
      <c r="H43" s="76">
        <f>IF(H29&gt;0,H29,H36*C16)</f>
        <v>0</v>
      </c>
      <c r="I43" s="76">
        <f>IF(I29&gt;0,I29,I36*C16)</f>
        <v>0</v>
      </c>
      <c r="J43" s="76">
        <f>IF(J29&gt;0,J29,J36*C16)</f>
        <v>0</v>
      </c>
      <c r="K43" s="56"/>
      <c r="L43" s="76">
        <f>SUM(D43:J43)</f>
        <v>0</v>
      </c>
      <c r="M43" s="60" t="e">
        <f t="shared" si="51"/>
        <v>#DIV/0!</v>
      </c>
      <c r="AB43" s="55" t="s">
        <v>0</v>
      </c>
      <c r="AC43" s="56"/>
      <c r="AD43" s="76">
        <f>IF(AD29&gt;0,AD29,AD36*AC16)</f>
        <v>0</v>
      </c>
      <c r="AE43" s="76">
        <f>IF(AE29&gt;0,AE29,AE36*AC16)</f>
        <v>0</v>
      </c>
      <c r="AF43" s="76">
        <f>IF(AF29&gt;0,AF29,AF36*AC16)</f>
        <v>0</v>
      </c>
      <c r="AG43" s="76">
        <f>IF(AG29&gt;0,AG29,AG36*AC16)</f>
        <v>0</v>
      </c>
      <c r="AH43" s="76">
        <f>IF(AH29&gt;0,AH29,AH36*AC16)</f>
        <v>0</v>
      </c>
      <c r="AI43" s="76">
        <f>IF(AI29&gt;0,AI29,AI36*AC16)</f>
        <v>0</v>
      </c>
      <c r="AJ43" s="76">
        <f>IF(AJ29&gt;0,AJ29,AJ36*AC16)</f>
        <v>0</v>
      </c>
      <c r="AK43" s="56"/>
      <c r="AL43" s="76">
        <f>SUM(AD43:AJ43)</f>
        <v>0</v>
      </c>
      <c r="AM43" s="60" t="e">
        <f t="shared" si="52"/>
        <v>#DIV/0!</v>
      </c>
      <c r="BB43" s="55" t="s">
        <v>0</v>
      </c>
      <c r="BC43" s="56"/>
      <c r="BD43" s="76">
        <f>IF(BD29&gt;0,BD29,BD36*BC16)</f>
        <v>0</v>
      </c>
      <c r="BE43" s="76">
        <f>IF(BE29&gt;0,BE29,BE36*BC16)</f>
        <v>0</v>
      </c>
      <c r="BF43" s="76">
        <f>IF(BF29&gt;0,BF29,BF36*BC16)</f>
        <v>0</v>
      </c>
      <c r="BG43" s="76">
        <f>IF(BG29&gt;0,BG29,BG36*BC16)</f>
        <v>0</v>
      </c>
      <c r="BH43" s="76">
        <f>IF(BH29&gt;0,BH29,BH36*BC16)</f>
        <v>0</v>
      </c>
      <c r="BI43" s="76">
        <f>IF(BI29&gt;0,BI29,BI36*BC16)</f>
        <v>0</v>
      </c>
      <c r="BJ43" s="76">
        <f>IF(BJ29&gt;0,BJ29,BJ36*BC16)</f>
        <v>0</v>
      </c>
      <c r="BK43" s="56"/>
      <c r="BL43" s="76">
        <f>SUM(BD43:BJ43)</f>
        <v>0</v>
      </c>
      <c r="BM43" s="60" t="e">
        <f t="shared" si="53"/>
        <v>#DIV/0!</v>
      </c>
      <c r="CB43" s="55" t="s">
        <v>0</v>
      </c>
      <c r="CC43" s="56"/>
      <c r="CD43" s="76">
        <f>IF(CD29&gt;0,CD29,CD36*CC16)</f>
        <v>0</v>
      </c>
      <c r="CE43" s="76">
        <f>IF(CE29&gt;0,CE29,CE36*CC16)</f>
        <v>0</v>
      </c>
      <c r="CF43" s="76">
        <f>IF(CF29&gt;0,CF29,CF36*CC16)</f>
        <v>0</v>
      </c>
      <c r="CG43" s="76">
        <f>IF(CG29&gt;0,CG29,CG36*CC16)</f>
        <v>0</v>
      </c>
      <c r="CH43" s="76">
        <f>IF(CH29&gt;0,CH29,CH36*CC16)</f>
        <v>0</v>
      </c>
      <c r="CI43" s="76">
        <f>IF(CI29&gt;0,CI29,CI36*CC16)</f>
        <v>0</v>
      </c>
      <c r="CJ43" s="76">
        <f>IF(CJ29&gt;0,CJ29,CJ36*CC16)</f>
        <v>0</v>
      </c>
      <c r="CK43" s="56"/>
      <c r="CL43" s="76">
        <f>SUM(CD43:CJ43)</f>
        <v>0</v>
      </c>
      <c r="CM43" s="60" t="e">
        <f t="shared" si="54"/>
        <v>#DIV/0!</v>
      </c>
      <c r="CP43" s="47" t="str">
        <f>CB43</f>
        <v>Other</v>
      </c>
      <c r="CS43" s="125">
        <f t="shared" si="55"/>
        <v>0</v>
      </c>
      <c r="CT43" s="125">
        <f t="shared" si="56"/>
        <v>0</v>
      </c>
      <c r="CU43" s="125">
        <f t="shared" si="57"/>
        <v>0</v>
      </c>
      <c r="CV43" s="125">
        <f t="shared" si="58"/>
        <v>0</v>
      </c>
      <c r="CX43" s="126">
        <f t="shared" si="38"/>
        <v>0</v>
      </c>
      <c r="CZ43" s="127">
        <f>IF(CX35&gt;0,(CX43/CX$35)*DA$35,0)</f>
        <v>0</v>
      </c>
      <c r="DA43" s="46"/>
    </row>
    <row r="44" spans="2:105" ht="15" thickBot="1" x14ac:dyDescent="0.4">
      <c r="B44" s="61" t="s">
        <v>197</v>
      </c>
      <c r="C44" s="62"/>
      <c r="D44" s="63">
        <f>D39-D40-D41-D42-D43</f>
        <v>0</v>
      </c>
      <c r="E44" s="63">
        <f t="shared" ref="E44:J44" si="59">E39-E40-E41-E42-E43</f>
        <v>0</v>
      </c>
      <c r="F44" s="63">
        <f t="shared" si="59"/>
        <v>0</v>
      </c>
      <c r="G44" s="63">
        <f t="shared" si="59"/>
        <v>0</v>
      </c>
      <c r="H44" s="63">
        <f t="shared" si="59"/>
        <v>0</v>
      </c>
      <c r="I44" s="63">
        <f t="shared" si="59"/>
        <v>0</v>
      </c>
      <c r="J44" s="63">
        <f t="shared" si="59"/>
        <v>0</v>
      </c>
      <c r="K44" s="64"/>
      <c r="L44" s="63">
        <f>L39-L40-L41-L42-L43</f>
        <v>0</v>
      </c>
      <c r="M44" s="65" t="e">
        <f t="shared" si="51"/>
        <v>#DIV/0!</v>
      </c>
      <c r="N44" s="24">
        <f>(L22*(C6+C7))+(L23*C8)+(L24*C9)-((L32+L34)*C11)-((L33+L35)*C12)-(L36*C14)-(IF(D27&gt;0,D27,D36*C13))-(IF(E27&gt;0,E27,E36*C13))-(IF(F27&gt;0,F27,F36*C13))-(IF(G27&gt;0,G27,G36*C13))-(IF(H27&gt;0,H27,H36*C13))-(IF(I27&gt;0,I27,I36*C13))-(IF(J27&gt;0,J27,J36*C13))-(IF(D28&gt;0,D28,D36*C15))-(IF(E28&gt;0,E28,E36*C15))-(IF(F28&gt;0,F28,F36*C15))-(IF(G28&gt;0,G28,G36*C15))-(IF(H28&gt;0,H28,H36*C15))-(IF(I28&gt;0,I28,I36*C15))-(IF(J28&gt;0,J28,J36*C15))-(IF(D29&gt;0,D29,D36*C16))-(IF(E29&gt;0,E29,E36*C16))-(IF(F29&gt;0,F29,F36*C16))-(IF(G29&gt;0,G29,G36*C16))-(IF(H29&gt;0,H29,H36*C16))-(IF(I29&gt;0,I29,I36*C16))-(IF(J29&gt;0,J29,J36*C16))</f>
        <v>0</v>
      </c>
      <c r="O44" t="s">
        <v>69</v>
      </c>
      <c r="AB44" s="61" t="s">
        <v>197</v>
      </c>
      <c r="AC44" s="62"/>
      <c r="AD44" s="63">
        <f>AD39-AD40-AD41-AD42-AD43</f>
        <v>0</v>
      </c>
      <c r="AE44" s="63">
        <f t="shared" ref="AE44:AJ44" si="60">AE39-AE40-AE41-AE42-AE43</f>
        <v>0</v>
      </c>
      <c r="AF44" s="63">
        <f t="shared" si="60"/>
        <v>0</v>
      </c>
      <c r="AG44" s="63">
        <f t="shared" si="60"/>
        <v>0</v>
      </c>
      <c r="AH44" s="63">
        <f t="shared" si="60"/>
        <v>0</v>
      </c>
      <c r="AI44" s="63">
        <f t="shared" si="60"/>
        <v>0</v>
      </c>
      <c r="AJ44" s="63">
        <f t="shared" si="60"/>
        <v>0</v>
      </c>
      <c r="AK44" s="64"/>
      <c r="AL44" s="63">
        <f>AL39-AL40-AL41-AL42-AL43</f>
        <v>0</v>
      </c>
      <c r="AM44" s="65" t="e">
        <f t="shared" si="52"/>
        <v>#DIV/0!</v>
      </c>
      <c r="AN44" s="24">
        <f>(AL22*(AC6+AC7))+(AL23*AC8)+(AL24*AC9)-((AL32+AL34)*AC11)-((AL33+AL35)*AC12)-(AL36*AC14)-(IF(AD27&gt;0,AD27,AD36*AC13))-(IF(AE27&gt;0,AE27,AE36*AC13))-(IF(AF27&gt;0,AF27,AF36*AC13))-(IF(AG27&gt;0,AG27,AG36*AC13))-(IF(AH27&gt;0,AH27,AH36*AC13))-(IF(AI27&gt;0,AI27,AI36*AC13))-(IF(AJ27&gt;0,AJ27,AJ36*AC13))-(IF(AD28&gt;0,AD28,AD36*AC15))-(IF(AE28&gt;0,AE28,AE36*AC15))-(IF(AF28&gt;0,AF28,AF36*AC15))-(IF(AG28&gt;0,AG28,AG36*AC15))-(IF(AH28&gt;0,AH28,AH36*AC15))-(IF(AI28&gt;0,AI28,AI36*AC15))-(IF(AJ28&gt;0,AJ28,AJ36*AC15))-(IF(AD29&gt;0,AD29,AD36*AC16))-(IF(AE29&gt;0,AE29,AE36*AC16))-(IF(AF29&gt;0,AF29,AF36*AC16))-(IF(AG29&gt;0,AG29,AG36*AC16))-(IF(AH29&gt;0,AH29,AH36*AC16))-(IF(AI29&gt;0,AI29,AI36*AC16))-(IF(AJ29&gt;0,AJ29,AJ36*AC16))</f>
        <v>0</v>
      </c>
      <c r="AO44" t="s">
        <v>69</v>
      </c>
      <c r="BB44" s="61" t="s">
        <v>197</v>
      </c>
      <c r="BC44" s="62"/>
      <c r="BD44" s="63">
        <f>BD39-BD40-BD41-BD42-BD43</f>
        <v>0</v>
      </c>
      <c r="BE44" s="63">
        <f t="shared" ref="BE44:BJ44" si="61">BE39-BE40-BE41-BE42-BE43</f>
        <v>0</v>
      </c>
      <c r="BF44" s="63">
        <f t="shared" si="61"/>
        <v>0</v>
      </c>
      <c r="BG44" s="63">
        <f t="shared" si="61"/>
        <v>0</v>
      </c>
      <c r="BH44" s="63">
        <f t="shared" si="61"/>
        <v>0</v>
      </c>
      <c r="BI44" s="63">
        <f t="shared" si="61"/>
        <v>0</v>
      </c>
      <c r="BJ44" s="63">
        <f t="shared" si="61"/>
        <v>0</v>
      </c>
      <c r="BK44" s="64"/>
      <c r="BL44" s="63">
        <f>BL39-BL40-BL41-BL42-BL43</f>
        <v>0</v>
      </c>
      <c r="BM44" s="65" t="e">
        <f t="shared" si="53"/>
        <v>#DIV/0!</v>
      </c>
      <c r="BN44" s="24">
        <f>(BL22*(BC6+BC7))+(BL23*BC8)+(BL24*BC9)-((BL32+BL34)*BC11)-((BL33+BL35)*BC12)-(BL36*BC14)-(IF(BD27&gt;0,BD27,BD36*BC13))-(IF(BE27&gt;0,BE27,BE36*BC13))-(IF(BF27&gt;0,BF27,BF36*BC13))-(IF(BG27&gt;0,BG27,BG36*BC13))-(IF(BH27&gt;0,BH27,BH36*BC13))-(IF(BI27&gt;0,BI27,BI36*BC13))-(IF(BJ27&gt;0,BJ27,BJ36*BC13))-(IF(BD28&gt;0,BD28,BD36*BC15))-(IF(BE28&gt;0,BE28,BE36*BC15))-(IF(BF28&gt;0,BF28,BF36*BC15))-(IF(BG28&gt;0,BG28,BG36*BC15))-(IF(BH28&gt;0,BH28,BH36*BC15))-(IF(BI28&gt;0,BI28,BI36*BC15))-(IF(BJ28&gt;0,BJ28,BJ36*BC15))-(IF(BD29&gt;0,BD29,BD36*BC16))-(IF(BE29&gt;0,BE29,BE36*BC16))-(IF(BF29&gt;0,BF29,BF36*BC16))-(IF(BG29&gt;0,BG29,BG36*BC16))-(IF(BH29&gt;0,BH29,BH36*BC16))-(IF(BI29&gt;0,BI29,BI36*BC16))-(IF(BJ29&gt;0,BJ29,BJ36*BC16))</f>
        <v>0</v>
      </c>
      <c r="BO44" t="s">
        <v>69</v>
      </c>
      <c r="CB44" s="61" t="s">
        <v>197</v>
      </c>
      <c r="CC44" s="62"/>
      <c r="CD44" s="63">
        <f>CD39-CD40-CD41-CD42-CD43</f>
        <v>0</v>
      </c>
      <c r="CE44" s="63">
        <f t="shared" ref="CE44:CJ44" si="62">CE39-CE40-CE41-CE42-CE43</f>
        <v>0</v>
      </c>
      <c r="CF44" s="63">
        <f t="shared" si="62"/>
        <v>0</v>
      </c>
      <c r="CG44" s="63">
        <f t="shared" si="62"/>
        <v>0</v>
      </c>
      <c r="CH44" s="63">
        <f t="shared" si="62"/>
        <v>0</v>
      </c>
      <c r="CI44" s="63">
        <f t="shared" si="62"/>
        <v>0</v>
      </c>
      <c r="CJ44" s="63">
        <f t="shared" si="62"/>
        <v>0</v>
      </c>
      <c r="CK44" s="64"/>
      <c r="CL44" s="63">
        <f>CL39-CL40-CL41-CL42-CL43</f>
        <v>0</v>
      </c>
      <c r="CM44" s="65" t="e">
        <f t="shared" si="54"/>
        <v>#DIV/0!</v>
      </c>
      <c r="CN44" s="24">
        <f>(CL22*(CC6+CC7))+(CL23*CC8)+(CL24*CC9)-((CL32+CL34)*CC11)-((CL33+CL35)*CC12)-(CL36*CC14)-(IF(CD27&gt;0,CD27,CD36*CC13))-(IF(CE27&gt;0,CE27,CE36*CC13))-(IF(CF27&gt;0,CF27,CF36*CC13))-(IF(CG27&gt;0,CG27,CG36*CC13))-(IF(CH27&gt;0,CH27,CH36*CC13))-(IF(CI27&gt;0,CI27,CI36*CC13))-(IF(CJ27&gt;0,CJ27,CJ36*CC13))-(IF(CD28&gt;0,CD28,CD36*CC15))-(IF(CE28&gt;0,CE28,CE36*CC15))-(IF(CF28&gt;0,CF28,CF36*CC15))-(IF(CG28&gt;0,CG28,CG36*CC15))-(IF(CH28&gt;0,CH28,CH36*CC15))-(IF(CI28&gt;0,CI28,CI36*CC15))-(IF(CJ28&gt;0,CJ28,CJ36*CC15))-(IF(CD29&gt;0,CD29,CD36*CC16))-(IF(CE29&gt;0,CE29,CE36*CC16))-(IF(CF29&gt;0,CF29,CF36*CC16))-(IF(CG29&gt;0,CG29,CG36*CC16))-(IF(CH29&gt;0,CH29,CH36*CC16))-(IF(CI29&gt;0,CI29,CI36*CC16))-(IF(CJ29&gt;0,CJ29,CJ36*CC16))</f>
        <v>0</v>
      </c>
      <c r="CO44" t="s">
        <v>69</v>
      </c>
      <c r="CP44" s="82" t="str">
        <f>CB44</f>
        <v>Projected Surplus/(deficit) contribution to fixed costs of running the business</v>
      </c>
      <c r="CS44" s="25">
        <f>CS39-CS40-CS41-CS42-CS43</f>
        <v>0</v>
      </c>
      <c r="CT44" s="25">
        <f t="shared" ref="CT44:CV44" si="63">CT39-CT40-CT41-CT42-CT43</f>
        <v>0</v>
      </c>
      <c r="CU44" s="25">
        <f t="shared" si="63"/>
        <v>0</v>
      </c>
      <c r="CV44" s="25">
        <f t="shared" si="63"/>
        <v>0</v>
      </c>
      <c r="CX44" s="25">
        <f>CX39-CX40-CX41-CX42-CX43</f>
        <v>0</v>
      </c>
      <c r="CZ44" s="172">
        <f>CZ39-CZ40-CZ41-CZ42-CZ43</f>
        <v>0</v>
      </c>
      <c r="DA44" s="46"/>
    </row>
    <row r="45" spans="2:105" x14ac:dyDescent="0.35">
      <c r="D45" s="24"/>
      <c r="E45" s="24"/>
      <c r="F45" s="24"/>
      <c r="G45" s="24"/>
      <c r="H45" s="24"/>
      <c r="I45" s="24"/>
      <c r="J45" s="24"/>
      <c r="AD45" s="24"/>
      <c r="AE45" s="24"/>
      <c r="AF45" s="24"/>
      <c r="AG45" s="24"/>
      <c r="AH45" s="24"/>
      <c r="AI45" s="24"/>
      <c r="AJ45" s="24"/>
      <c r="BD45" s="24"/>
      <c r="BE45" s="24"/>
      <c r="BF45" s="24"/>
      <c r="BG45" s="24"/>
      <c r="BH45" s="24"/>
      <c r="BI45" s="24"/>
      <c r="BJ45" s="24"/>
      <c r="CD45" s="24"/>
      <c r="CE45" s="24"/>
      <c r="CF45" s="24"/>
      <c r="CG45" s="24"/>
      <c r="CH45" s="24"/>
      <c r="CI45" s="24"/>
      <c r="CJ45" s="24"/>
      <c r="CP45" s="47"/>
      <c r="DA45" s="46"/>
    </row>
    <row r="46" spans="2:105" x14ac:dyDescent="0.35">
      <c r="I46" s="150" t="s">
        <v>204</v>
      </c>
      <c r="J46" s="150"/>
      <c r="K46" s="150"/>
      <c r="L46" s="150"/>
      <c r="M46" s="260">
        <f>IF(L44&lt;0,-(L44/(M44+M40)),0)</f>
        <v>0</v>
      </c>
      <c r="AI46" s="150" t="s">
        <v>204</v>
      </c>
      <c r="AJ46" s="150"/>
      <c r="AK46" s="150"/>
      <c r="AL46" s="150"/>
      <c r="AM46" s="260">
        <f>IF(AL44&lt;0,-(AL44/(AM44+AM40)),0)</f>
        <v>0</v>
      </c>
      <c r="BI46" s="150" t="s">
        <v>204</v>
      </c>
      <c r="BJ46" s="150"/>
      <c r="BK46" s="150"/>
      <c r="BL46" s="150"/>
      <c r="BM46" s="260">
        <f>IF(BL44&lt;0,-(BL44/(BM44+BM40)),0)</f>
        <v>0</v>
      </c>
      <c r="CI46" s="150" t="s">
        <v>204</v>
      </c>
      <c r="CJ46" s="150"/>
      <c r="CK46" s="150"/>
      <c r="CL46" s="150"/>
      <c r="CM46" s="260">
        <f>IF(CL44&lt;0,-(CL44/(CM44+CM40)),0)</f>
        <v>0</v>
      </c>
      <c r="CP46" s="49"/>
      <c r="CQ46" s="50"/>
      <c r="CR46" s="50"/>
      <c r="CS46" s="128">
        <f>IFERROR(IF(D36&gt;0,1,0)+IF(E36&gt;0,1,0)+IF(F36&gt;0,1,0)+IF(G36&gt;0,1,0)+IF(H36&gt;0,1,0)+IF(I36&gt;0,1,0)+IF(J36&gt;0,1,0),0)</f>
        <v>0</v>
      </c>
      <c r="CT46" s="128">
        <f>IFERROR(IF(AD36&gt;0,1,0)+IF(AE36&gt;0,1,0)+IF(AF36&gt;0,1,0)+IF(AG36&gt;0,1,0)+IF(AH36&gt;0,1,0)+IF(AI36&gt;0,1,0)+IF(AJ36&gt;0,1,0),0)</f>
        <v>0</v>
      </c>
      <c r="CU46" s="128">
        <f>IFERROR(IF(BD36&gt;0,1,0)+IF(BE36&gt;0,1,0)+IF(BF36&gt;0,1,0)+IF(BG36&gt;0,1,0)+IF(BH36&gt;0,1,0)+IF(BI36&gt;0,1,0)+IF(BJ36&gt;0,1,0),0)</f>
        <v>0</v>
      </c>
      <c r="CV46" s="128">
        <f>IFERROR(IF(CD36&gt;0,1,0)+IF(CE36&gt;0,1,0)+IF(CF36&gt;0,1,0)+IF(CG36&gt;0,1,0)+IF(CH36&gt;0,1,0)+IF(CI36&gt;0,1,0)+IF(CJ36&gt;0,1,0),0)</f>
        <v>0</v>
      </c>
      <c r="CW46" s="50"/>
      <c r="CX46" s="50"/>
      <c r="CY46" s="50"/>
      <c r="CZ46" s="50"/>
      <c r="DA46" s="51"/>
    </row>
    <row r="47" spans="2:105" ht="15.75" customHeight="1" x14ac:dyDescent="0.35">
      <c r="I47" s="150" t="s">
        <v>199</v>
      </c>
      <c r="J47" s="150"/>
      <c r="AI47" s="150" t="s">
        <v>199</v>
      </c>
      <c r="AJ47" s="150"/>
      <c r="BI47" s="150" t="s">
        <v>199</v>
      </c>
      <c r="BJ47" s="150"/>
      <c r="CI47" s="150" t="s">
        <v>199</v>
      </c>
      <c r="CJ47" s="150"/>
    </row>
    <row r="49" spans="9:91" x14ac:dyDescent="0.35">
      <c r="I49" s="150" t="s">
        <v>206</v>
      </c>
      <c r="J49" s="150"/>
      <c r="K49" s="150"/>
      <c r="L49" s="150"/>
      <c r="M49" s="259" t="str">
        <f>+IF(L44&gt;0,L17/L44,"n/a")</f>
        <v>n/a</v>
      </c>
      <c r="AI49" s="150" t="s">
        <v>205</v>
      </c>
      <c r="AJ49" s="150"/>
      <c r="AK49" s="150"/>
      <c r="AL49" s="150"/>
      <c r="AM49" s="23">
        <f>IF((AL17-L44-AL44)&gt;0,AM50,0)</f>
        <v>0</v>
      </c>
      <c r="BI49" s="150" t="s">
        <v>205</v>
      </c>
      <c r="BJ49" s="150"/>
      <c r="BK49" s="150"/>
      <c r="BL49" s="150"/>
      <c r="BM49" s="150">
        <f>IF((BL17-L44-AL44-BL44)&gt;0,BM50,0)</f>
        <v>0</v>
      </c>
      <c r="CI49" s="150" t="s">
        <v>205</v>
      </c>
      <c r="CJ49" s="150"/>
      <c r="CK49" s="150"/>
      <c r="CL49" s="150"/>
      <c r="CM49" s="261">
        <f>IF((CL17-L44-AL44-BL44-CL44)&gt;0,CM50,0)</f>
        <v>0</v>
      </c>
    </row>
    <row r="50" spans="9:91" x14ac:dyDescent="0.35">
      <c r="AM50" s="259" t="str">
        <f>+IF(AL44&gt;0,((AL17-L44-AL44)/AL44),"n/a")</f>
        <v>n/a</v>
      </c>
      <c r="BM50" s="259" t="str">
        <f>+IF(BL44&gt;0,((BL17-L44-AL44-BL44)/BL44),"n/a")</f>
        <v>n/a</v>
      </c>
      <c r="CM50" s="259" t="b">
        <f>IF((CL17-L44-AL44-BL44-CL44&gt;0),+IF(CL44&gt;0,((CL17-L44-AL44-BL44)/CL44),"n/a"))</f>
        <v>0</v>
      </c>
    </row>
    <row r="52" spans="9:91" ht="16.5" customHeight="1" x14ac:dyDescent="0.35"/>
    <row r="57" spans="9:91" ht="16.5" customHeight="1" x14ac:dyDescent="0.35"/>
    <row r="61" spans="9:91" ht="18.75" customHeight="1" x14ac:dyDescent="0.35"/>
    <row r="62" spans="9:91" ht="20.25" customHeight="1" x14ac:dyDescent="0.35"/>
    <row r="67" ht="16.5" customHeight="1" x14ac:dyDescent="0.35"/>
    <row r="70" ht="18" customHeight="1" x14ac:dyDescent="0.35"/>
    <row r="76" ht="19.5" customHeight="1" x14ac:dyDescent="0.35"/>
    <row r="81" ht="18.75" customHeight="1" x14ac:dyDescent="0.35"/>
    <row r="86" ht="20.25" customHeight="1" x14ac:dyDescent="0.35"/>
    <row r="90" ht="16.5" customHeight="1" x14ac:dyDescent="0.35"/>
    <row r="91" ht="18" customHeight="1" x14ac:dyDescent="0.35"/>
    <row r="96" ht="15" customHeight="1" x14ac:dyDescent="0.35"/>
    <row r="99" ht="18" customHeight="1" x14ac:dyDescent="0.35"/>
    <row r="105" ht="16.5" customHeight="1" x14ac:dyDescent="0.35"/>
    <row r="110" ht="21.75" customHeight="1" x14ac:dyDescent="0.35"/>
    <row r="115" ht="17.25" customHeight="1" x14ac:dyDescent="0.35"/>
    <row r="119" ht="19.5" customHeight="1" x14ac:dyDescent="0.35"/>
    <row r="120" ht="18.75" customHeight="1" x14ac:dyDescent="0.35"/>
    <row r="125" ht="17.25" customHeight="1" x14ac:dyDescent="0.35"/>
    <row r="127" ht="18" customHeight="1" x14ac:dyDescent="0.35"/>
    <row r="129" spans="107:111" x14ac:dyDescent="0.35">
      <c r="DC129" s="181"/>
      <c r="DD129" s="180"/>
      <c r="DE129" s="180"/>
      <c r="DF129" s="180"/>
      <c r="DG129" s="184"/>
    </row>
    <row r="130" spans="107:111" x14ac:dyDescent="0.35">
      <c r="DC130" s="187" t="s">
        <v>92</v>
      </c>
      <c r="DD130" s="117"/>
      <c r="DE130" s="188" t="s">
        <v>93</v>
      </c>
      <c r="DF130" s="117"/>
      <c r="DG130" s="185"/>
    </row>
    <row r="131" spans="107:111" x14ac:dyDescent="0.35">
      <c r="DC131" s="187" t="s">
        <v>89</v>
      </c>
      <c r="DD131" s="117"/>
      <c r="DE131" s="188" t="s">
        <v>94</v>
      </c>
      <c r="DF131" s="117"/>
      <c r="DG131" s="185"/>
    </row>
    <row r="132" spans="107:111" x14ac:dyDescent="0.35">
      <c r="DC132" s="182"/>
      <c r="DD132" s="117"/>
      <c r="DE132" s="188" t="s">
        <v>95</v>
      </c>
      <c r="DF132" s="117"/>
      <c r="DG132" s="185"/>
    </row>
    <row r="133" spans="107:111" x14ac:dyDescent="0.35">
      <c r="DC133" s="182"/>
      <c r="DD133" s="117"/>
      <c r="DE133" s="117"/>
      <c r="DF133" s="117"/>
      <c r="DG133" s="185"/>
    </row>
    <row r="134" spans="107:111" x14ac:dyDescent="0.35">
      <c r="DC134" s="183"/>
      <c r="DD134" s="178"/>
      <c r="DE134" s="164">
        <f>CZ134-DC134</f>
        <v>0</v>
      </c>
      <c r="DF134" s="179" t="e">
        <f>(CZ134/DC134)-1</f>
        <v>#DIV/0!</v>
      </c>
      <c r="DG134" s="185"/>
    </row>
    <row r="135" spans="107:111" x14ac:dyDescent="0.35">
      <c r="DC135" s="182"/>
      <c r="DD135" s="178"/>
      <c r="DE135" s="117"/>
      <c r="DF135" s="117"/>
      <c r="DG135" s="185"/>
    </row>
    <row r="136" spans="107:111" x14ac:dyDescent="0.35">
      <c r="DC136" s="182"/>
      <c r="DD136" s="178"/>
      <c r="DE136" s="178"/>
      <c r="DF136" s="178"/>
      <c r="DG136" s="185"/>
    </row>
    <row r="137" spans="107:111" x14ac:dyDescent="0.35">
      <c r="DC137" s="182"/>
      <c r="DD137" s="178"/>
      <c r="DE137" s="117"/>
      <c r="DF137" s="117"/>
      <c r="DG137" s="185"/>
    </row>
    <row r="138" spans="107:111" x14ac:dyDescent="0.35">
      <c r="DC138" s="183"/>
      <c r="DD138" s="177" t="e">
        <f>DC138/DC134</f>
        <v>#DIV/0!</v>
      </c>
      <c r="DE138" s="164">
        <f>CZ138-DC138</f>
        <v>0</v>
      </c>
      <c r="DF138" s="179" t="e">
        <f>(CZ138/DC138)-1</f>
        <v>#DIV/0!</v>
      </c>
      <c r="DG138" s="185"/>
    </row>
    <row r="139" spans="107:111" x14ac:dyDescent="0.35">
      <c r="DC139" s="192"/>
      <c r="DG139" s="185"/>
    </row>
    <row r="140" spans="107:111" x14ac:dyDescent="0.35">
      <c r="DC140" s="182"/>
      <c r="DD140" s="178"/>
      <c r="DE140" s="178"/>
      <c r="DF140" s="178"/>
      <c r="DG140" s="185"/>
    </row>
    <row r="141" spans="107:111" x14ac:dyDescent="0.35">
      <c r="DC141" s="190"/>
      <c r="DD141" s="189" t="e">
        <f>DC141/DC134</f>
        <v>#DIV/0!</v>
      </c>
      <c r="DE141" s="191">
        <f>CZ141-DC141</f>
        <v>0</v>
      </c>
      <c r="DF141" s="189" t="e">
        <f>(CZ141/DC141)-1</f>
        <v>#DIV/0!</v>
      </c>
      <c r="DG141" s="186"/>
    </row>
    <row r="142" spans="107:111" x14ac:dyDescent="0.35">
      <c r="DG142" s="117"/>
    </row>
    <row r="195" ht="30" customHeight="1" x14ac:dyDescent="0.35"/>
  </sheetData>
  <sheetProtection algorithmName="SHA-512" hashValue="xUiHbKcAbNaVHj+LXOyLMVnQqZ6zYR5TKmctexv+XZ/JAJIbBeWNVmB/JdN7bwmHK6neZzWqTlOv2o0CkQ3nYQ==" saltValue="NLNgcNWh54DZVRwNfs26Bw==" spinCount="100000" sheet="1" objects="1" scenarios="1"/>
  <mergeCells count="5">
    <mergeCell ref="E2:G2"/>
    <mergeCell ref="AE2:AG2"/>
    <mergeCell ref="BE2:BG2"/>
    <mergeCell ref="CE2:CG2"/>
    <mergeCell ref="D1:N1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workbookViewId="0">
      <selection activeCell="E2" sqref="E2"/>
    </sheetView>
  </sheetViews>
  <sheetFormatPr defaultRowHeight="14.5" x14ac:dyDescent="0.35"/>
  <sheetData>
    <row r="1" spans="2:4" x14ac:dyDescent="0.35">
      <c r="B1" s="2" t="s">
        <v>2</v>
      </c>
      <c r="C1" s="2" t="s">
        <v>5</v>
      </c>
      <c r="D1" s="2" t="s">
        <v>8</v>
      </c>
    </row>
    <row r="2" spans="2:4" x14ac:dyDescent="0.35">
      <c r="B2" s="1">
        <v>43891</v>
      </c>
      <c r="C2" t="s">
        <v>3</v>
      </c>
      <c r="D2" t="s">
        <v>9</v>
      </c>
    </row>
    <row r="3" spans="2:4" x14ac:dyDescent="0.35">
      <c r="B3" s="1">
        <v>43922</v>
      </c>
      <c r="C3" t="s">
        <v>4</v>
      </c>
      <c r="D3" t="s">
        <v>7</v>
      </c>
    </row>
    <row r="4" spans="2:4" x14ac:dyDescent="0.35">
      <c r="B4" s="1">
        <v>43952</v>
      </c>
      <c r="D4" t="s">
        <v>15</v>
      </c>
    </row>
    <row r="5" spans="2:4" x14ac:dyDescent="0.35">
      <c r="B5" s="1">
        <v>43983</v>
      </c>
    </row>
    <row r="6" spans="2:4" x14ac:dyDescent="0.35">
      <c r="B6" s="1">
        <v>44013</v>
      </c>
    </row>
    <row r="7" spans="2:4" x14ac:dyDescent="0.35">
      <c r="B7" s="1">
        <v>44044</v>
      </c>
    </row>
    <row r="8" spans="2:4" x14ac:dyDescent="0.35">
      <c r="B8" s="1">
        <v>44075</v>
      </c>
    </row>
    <row r="9" spans="2:4" x14ac:dyDescent="0.35">
      <c r="B9" s="1">
        <v>44105</v>
      </c>
    </row>
    <row r="10" spans="2:4" x14ac:dyDescent="0.35">
      <c r="B10" s="1">
        <v>44136</v>
      </c>
    </row>
    <row r="11" spans="2:4" x14ac:dyDescent="0.35">
      <c r="B11" s="1">
        <v>44166</v>
      </c>
    </row>
    <row r="12" spans="2:4" x14ac:dyDescent="0.35">
      <c r="B12" s="1">
        <v>44197</v>
      </c>
    </row>
    <row r="13" spans="2:4" x14ac:dyDescent="0.35">
      <c r="B13" s="1">
        <v>44228</v>
      </c>
    </row>
    <row r="14" spans="2:4" x14ac:dyDescent="0.35">
      <c r="B14" s="1">
        <v>44256</v>
      </c>
    </row>
    <row r="15" spans="2:4" x14ac:dyDescent="0.35">
      <c r="B15" s="1">
        <v>44287</v>
      </c>
    </row>
    <row r="16" spans="2:4" x14ac:dyDescent="0.35">
      <c r="B16" s="1">
        <v>44317</v>
      </c>
    </row>
    <row r="17" spans="2:2" x14ac:dyDescent="0.35">
      <c r="B17" s="1">
        <v>44348</v>
      </c>
    </row>
    <row r="18" spans="2:2" x14ac:dyDescent="0.35">
      <c r="B18" s="1">
        <v>44378</v>
      </c>
    </row>
    <row r="19" spans="2:2" x14ac:dyDescent="0.35">
      <c r="B19" s="1">
        <v>44409</v>
      </c>
    </row>
    <row r="20" spans="2:2" x14ac:dyDescent="0.35">
      <c r="B20" s="1">
        <v>44440</v>
      </c>
    </row>
    <row r="21" spans="2:2" x14ac:dyDescent="0.35">
      <c r="B21" s="1">
        <v>44470</v>
      </c>
    </row>
    <row r="22" spans="2:2" x14ac:dyDescent="0.35">
      <c r="B22" s="1">
        <v>44501</v>
      </c>
    </row>
    <row r="23" spans="2:2" x14ac:dyDescent="0.35">
      <c r="B23" s="1">
        <v>44531</v>
      </c>
    </row>
    <row r="24" spans="2:2" x14ac:dyDescent="0.35">
      <c r="B24" s="1">
        <v>44562</v>
      </c>
    </row>
    <row r="25" spans="2:2" x14ac:dyDescent="0.35">
      <c r="B25" s="1">
        <v>44593</v>
      </c>
    </row>
    <row r="26" spans="2:2" x14ac:dyDescent="0.35">
      <c r="B26" s="1">
        <v>44621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3E1B5-25E8-49CF-808B-61DBF23455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185482-ED21-44DB-A2C0-0853E5C6EE5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7e3dc7b-6fa9-4d14-b8fd-34008748e09b"/>
    <ds:schemaRef ds:uri="http://purl.org/dc/elements/1.1/"/>
    <ds:schemaRef ds:uri="http://schemas.openxmlformats.org/package/2006/metadata/core-properties"/>
    <ds:schemaRef ds:uri="5e757cf7-8ef8-435a-925f-c3d8c78356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27260D-03FD-444A-B14B-5ACB0DF2D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Summ</vt:lpstr>
      <vt:lpstr>Standard calc</vt:lpstr>
      <vt:lpstr>Detailed calc</vt:lpstr>
      <vt:lpstr>Option 1</vt:lpstr>
      <vt:lpstr>Option 2</vt:lpstr>
      <vt:lpstr>Option 3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michael.williamson@asmbelfast.com</dc:creator>
  <cp:lastModifiedBy>Brendan Liddy</cp:lastModifiedBy>
  <dcterms:created xsi:type="dcterms:W3CDTF">2020-04-06T16:36:05Z</dcterms:created>
  <dcterms:modified xsi:type="dcterms:W3CDTF">2020-06-05T10:42:47Z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