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ailteireland.sharepoint.com/sites/EnterpriseDevelopmentTeam/Shared Documents/COVID 19- Business Supports/Operational Performance/Visitor Attractions/"/>
    </mc:Choice>
  </mc:AlternateContent>
  <xr:revisionPtr revIDLastSave="0" documentId="8_{B875CEBC-8052-44C0-BCDA-104525FB46D3}" xr6:coauthVersionLast="45" xr6:coauthVersionMax="45" xr10:uidLastSave="{00000000-0000-0000-0000-000000000000}"/>
  <bookViews>
    <workbookView xWindow="-110" yWindow="-110" windowWidth="19420" windowHeight="10420" tabRatio="853" activeTab="1" xr2:uid="{00000000-000D-0000-FFFF-FFFF00000000}"/>
  </bookViews>
  <sheets>
    <sheet name="Overall Summ" sheetId="24" r:id="rId1"/>
    <sheet name="Standard calc" sheetId="19" r:id="rId2"/>
    <sheet name="Detailed calc" sheetId="25" r:id="rId3"/>
    <sheet name="Food &amp; beverage" sheetId="20" r:id="rId4"/>
    <sheet name="Retail" sheetId="26" r:id="rId5"/>
    <sheet name="Other" sheetId="21" r:id="rId6"/>
    <sheet name="Data Validation" sheetId="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21" l="1"/>
  <c r="AC16" i="25" l="1"/>
  <c r="BC16" i="25" s="1"/>
  <c r="CC16" i="25" s="1"/>
  <c r="AC15" i="25"/>
  <c r="BC15" i="25" s="1"/>
  <c r="CC15" i="25" s="1"/>
  <c r="D18" i="19"/>
  <c r="AC34" i="21" l="1"/>
  <c r="BC34" i="21" s="1"/>
  <c r="CC34" i="21" s="1"/>
  <c r="AL63" i="21"/>
  <c r="BL63" i="21" s="1"/>
  <c r="F21" i="20"/>
  <c r="G21" i="20"/>
  <c r="H21" i="20"/>
  <c r="I21" i="20"/>
  <c r="J21" i="20"/>
  <c r="E21" i="20"/>
  <c r="D21" i="20"/>
  <c r="E37" i="19"/>
  <c r="F37" i="19" s="1"/>
  <c r="F35" i="25"/>
  <c r="F32" i="25"/>
  <c r="AD37" i="19"/>
  <c r="BD37" i="19" s="1"/>
  <c r="CD37" i="19" s="1"/>
  <c r="AC142" i="19"/>
  <c r="AC143" i="19"/>
  <c r="AC144" i="19"/>
  <c r="AC145" i="19"/>
  <c r="AC146" i="19"/>
  <c r="AC147" i="19"/>
  <c r="AC148" i="19"/>
  <c r="AD18" i="19"/>
  <c r="CE18" i="19"/>
  <c r="CF18" i="19"/>
  <c r="CG18" i="19"/>
  <c r="CH18" i="19"/>
  <c r="CI18" i="19"/>
  <c r="CJ18" i="19"/>
  <c r="CD18" i="19"/>
  <c r="BJ18" i="19"/>
  <c r="BI18" i="19"/>
  <c r="BH18" i="19"/>
  <c r="BG18" i="19"/>
  <c r="BF18" i="19"/>
  <c r="BE18" i="19"/>
  <c r="BD18" i="19"/>
  <c r="AE18" i="19"/>
  <c r="AF18" i="19"/>
  <c r="AG18" i="19"/>
  <c r="AH18" i="19"/>
  <c r="AI18" i="19"/>
  <c r="AJ18" i="19"/>
  <c r="E18" i="19"/>
  <c r="F18" i="19"/>
  <c r="F20" i="19" s="1"/>
  <c r="G18" i="19"/>
  <c r="G20" i="19" s="1"/>
  <c r="H18" i="19"/>
  <c r="H20" i="19" s="1"/>
  <c r="I18" i="19"/>
  <c r="I20" i="19" s="1"/>
  <c r="J18" i="19"/>
  <c r="J20" i="19" s="1"/>
  <c r="D20" i="19"/>
  <c r="E20" i="19"/>
  <c r="C3" i="26" l="1"/>
  <c r="CR22" i="26" s="1"/>
  <c r="CM110" i="25"/>
  <c r="CM104" i="25"/>
  <c r="CM102" i="25"/>
  <c r="CM70" i="25"/>
  <c r="BM110" i="25"/>
  <c r="BM108" i="25"/>
  <c r="CM108" i="25" s="1"/>
  <c r="BM106" i="25"/>
  <c r="CM106" i="25" s="1"/>
  <c r="BM104" i="25"/>
  <c r="BM102" i="25"/>
  <c r="BM77" i="25"/>
  <c r="CM77" i="25" s="1"/>
  <c r="BM74" i="25"/>
  <c r="CM74" i="25" s="1"/>
  <c r="BM70" i="25"/>
  <c r="BM58" i="25"/>
  <c r="CM58" i="25" s="1"/>
  <c r="BM61" i="25"/>
  <c r="CM61" i="25" s="1"/>
  <c r="AM102" i="25"/>
  <c r="AM103" i="25"/>
  <c r="BM103" i="25" s="1"/>
  <c r="CM103" i="25" s="1"/>
  <c r="AM104" i="25"/>
  <c r="AM105" i="25"/>
  <c r="BM105" i="25" s="1"/>
  <c r="CM105" i="25" s="1"/>
  <c r="AM106" i="25"/>
  <c r="AM107" i="25"/>
  <c r="BM107" i="25" s="1"/>
  <c r="CM107" i="25" s="1"/>
  <c r="AM108" i="25"/>
  <c r="AM109" i="25"/>
  <c r="BM109" i="25" s="1"/>
  <c r="CM109" i="25" s="1"/>
  <c r="AM110" i="25"/>
  <c r="AM111" i="25"/>
  <c r="BM111" i="25" s="1"/>
  <c r="CM111" i="25" s="1"/>
  <c r="AM101" i="25"/>
  <c r="BM101" i="25" s="1"/>
  <c r="CM101" i="25" s="1"/>
  <c r="AM88" i="25"/>
  <c r="BM88" i="25" s="1"/>
  <c r="CM88" i="25" s="1"/>
  <c r="AM87" i="25"/>
  <c r="BM87" i="25" s="1"/>
  <c r="CM87" i="25" s="1"/>
  <c r="AM75" i="25"/>
  <c r="BM75" i="25" s="1"/>
  <c r="CM75" i="25" s="1"/>
  <c r="AM76" i="25"/>
  <c r="BM76" i="25" s="1"/>
  <c r="CM76" i="25" s="1"/>
  <c r="AM77" i="25"/>
  <c r="AM74" i="25"/>
  <c r="AM68" i="25"/>
  <c r="BM68" i="25" s="1"/>
  <c r="CM68" i="25" s="1"/>
  <c r="AM69" i="25"/>
  <c r="BM69" i="25" s="1"/>
  <c r="CM69" i="25" s="1"/>
  <c r="AM70" i="25"/>
  <c r="AM67" i="25"/>
  <c r="BM67" i="25" s="1"/>
  <c r="CM67" i="25" s="1"/>
  <c r="AM58" i="25"/>
  <c r="AM59" i="25"/>
  <c r="BM59" i="25" s="1"/>
  <c r="CM59" i="25" s="1"/>
  <c r="AM60" i="25"/>
  <c r="BM60" i="25" s="1"/>
  <c r="CM60" i="25" s="1"/>
  <c r="AM61" i="25"/>
  <c r="AM62" i="25"/>
  <c r="BM62" i="25" s="1"/>
  <c r="CM62" i="25" s="1"/>
  <c r="AM63" i="25"/>
  <c r="BM63" i="25" s="1"/>
  <c r="CM63" i="25" s="1"/>
  <c r="AM57" i="25"/>
  <c r="BM57" i="25" s="1"/>
  <c r="CM57" i="25" s="1"/>
  <c r="AB63" i="21"/>
  <c r="BB63" i="21" s="1"/>
  <c r="CB63" i="21" s="1"/>
  <c r="BI11" i="20"/>
  <c r="AE11" i="20"/>
  <c r="AF11" i="20"/>
  <c r="AG11" i="20"/>
  <c r="AH11" i="20"/>
  <c r="AH21" i="20" s="1"/>
  <c r="AI11" i="20"/>
  <c r="AI21" i="20" s="1"/>
  <c r="AJ11" i="20"/>
  <c r="AD11" i="20"/>
  <c r="BC14" i="20"/>
  <c r="BC13" i="20"/>
  <c r="CC13" i="20" s="1"/>
  <c r="AC132" i="19"/>
  <c r="AC133" i="19"/>
  <c r="AC134" i="19"/>
  <c r="AC135" i="19"/>
  <c r="AC136" i="19"/>
  <c r="AC137" i="19"/>
  <c r="AC138" i="19"/>
  <c r="AC131" i="19"/>
  <c r="AC29" i="20"/>
  <c r="BC29" i="20" s="1"/>
  <c r="CC29" i="20" s="1"/>
  <c r="AC28" i="20"/>
  <c r="BC28" i="20" s="1"/>
  <c r="CC28" i="20" s="1"/>
  <c r="AM21" i="25"/>
  <c r="BM21" i="25" s="1"/>
  <c r="CM21" i="25" s="1"/>
  <c r="AN14" i="25"/>
  <c r="BN14" i="25" s="1"/>
  <c r="CN14" i="25" s="1"/>
  <c r="AN15" i="25"/>
  <c r="AN16" i="25"/>
  <c r="BN16" i="25" s="1"/>
  <c r="CN16" i="25" s="1"/>
  <c r="AN17" i="25"/>
  <c r="BN17" i="25" s="1"/>
  <c r="CN17" i="25" s="1"/>
  <c r="AN18" i="25"/>
  <c r="BN18" i="25" s="1"/>
  <c r="CN18" i="25" s="1"/>
  <c r="AM15" i="25"/>
  <c r="AI32" i="25" s="1"/>
  <c r="AM16" i="25"/>
  <c r="AM17" i="25"/>
  <c r="AM18" i="25"/>
  <c r="BM18" i="25" s="1"/>
  <c r="CM18" i="25" s="1"/>
  <c r="AM19" i="25"/>
  <c r="AJ36" i="25" s="1"/>
  <c r="AJ45" i="25" s="1"/>
  <c r="AM14" i="25"/>
  <c r="BM14" i="25" s="1"/>
  <c r="CT35" i="26"/>
  <c r="CT51" i="19"/>
  <c r="DE50" i="19"/>
  <c r="CR43" i="19"/>
  <c r="E23" i="20"/>
  <c r="F23" i="20"/>
  <c r="G23" i="20"/>
  <c r="H23" i="20"/>
  <c r="I23" i="20"/>
  <c r="J23" i="20"/>
  <c r="E42" i="20"/>
  <c r="F42" i="20"/>
  <c r="G42" i="20"/>
  <c r="H42" i="20"/>
  <c r="I42" i="20"/>
  <c r="J42" i="20"/>
  <c r="D42" i="20"/>
  <c r="D23" i="20"/>
  <c r="AJ23" i="20"/>
  <c r="AE42" i="20"/>
  <c r="AF42" i="20"/>
  <c r="AG42" i="20"/>
  <c r="AH42" i="20"/>
  <c r="AI42" i="20"/>
  <c r="AJ42" i="20"/>
  <c r="AD42" i="20"/>
  <c r="CF23" i="20"/>
  <c r="CG23" i="20"/>
  <c r="CH23" i="20"/>
  <c r="CI23" i="20"/>
  <c r="CJ23" i="20"/>
  <c r="CE42" i="20"/>
  <c r="CF42" i="20"/>
  <c r="CG42" i="20"/>
  <c r="CH42" i="20"/>
  <c r="CI42" i="20"/>
  <c r="CJ42" i="20"/>
  <c r="CD42" i="20"/>
  <c r="BE42" i="20"/>
  <c r="BF42" i="20"/>
  <c r="BG42" i="20"/>
  <c r="BH42" i="20"/>
  <c r="BI42" i="20"/>
  <c r="BJ42" i="20"/>
  <c r="BD42" i="20"/>
  <c r="CK68" i="21"/>
  <c r="CK67" i="21"/>
  <c r="CK66" i="21"/>
  <c r="CK65" i="21"/>
  <c r="CK64" i="21"/>
  <c r="CO63" i="21"/>
  <c r="CK63" i="21"/>
  <c r="CJ44" i="21"/>
  <c r="CI44" i="21"/>
  <c r="CH44" i="21"/>
  <c r="CG44" i="21"/>
  <c r="CF44" i="21"/>
  <c r="CE44" i="21"/>
  <c r="CD44" i="21"/>
  <c r="CJ34" i="21"/>
  <c r="CI34" i="21"/>
  <c r="CH34" i="21"/>
  <c r="CG34" i="21"/>
  <c r="CF34" i="21"/>
  <c r="CE34" i="21"/>
  <c r="CD34" i="21"/>
  <c r="CL32" i="21"/>
  <c r="CB31" i="21"/>
  <c r="CL27" i="21"/>
  <c r="CC24" i="21"/>
  <c r="CL12" i="21"/>
  <c r="CL9" i="21"/>
  <c r="CL7" i="21"/>
  <c r="BK68" i="21"/>
  <c r="BK67" i="21"/>
  <c r="BK66" i="21"/>
  <c r="BK65" i="21"/>
  <c r="BK64" i="21"/>
  <c r="BO63" i="21"/>
  <c r="BK63" i="21"/>
  <c r="BJ44" i="21"/>
  <c r="BI44" i="21"/>
  <c r="BH44" i="21"/>
  <c r="BG44" i="21"/>
  <c r="BF44" i="21"/>
  <c r="BE44" i="21"/>
  <c r="BD44" i="21"/>
  <c r="BJ34" i="21"/>
  <c r="BI34" i="21"/>
  <c r="BH34" i="21"/>
  <c r="BG34" i="21"/>
  <c r="BF34" i="21"/>
  <c r="BE34" i="21"/>
  <c r="BD34" i="21"/>
  <c r="BL32" i="21"/>
  <c r="BB31" i="21"/>
  <c r="BL27" i="21"/>
  <c r="BC24" i="21"/>
  <c r="BL12" i="21"/>
  <c r="BB12" i="21"/>
  <c r="CB12" i="21" s="1"/>
  <c r="BL9" i="21"/>
  <c r="BL7" i="21"/>
  <c r="AL65" i="21"/>
  <c r="BL65" i="21" s="1"/>
  <c r="BO65" i="21" s="1"/>
  <c r="AL66" i="21"/>
  <c r="AO66" i="21" s="1"/>
  <c r="AL67" i="21"/>
  <c r="AO67" i="21" s="1"/>
  <c r="AL68" i="21"/>
  <c r="AO68" i="21" s="1"/>
  <c r="AL64" i="21"/>
  <c r="BL64" i="21" s="1"/>
  <c r="AE72" i="21"/>
  <c r="BE72" i="21" s="1"/>
  <c r="CE72" i="21" s="1"/>
  <c r="AF72" i="21"/>
  <c r="BF72" i="21" s="1"/>
  <c r="CF72" i="21" s="1"/>
  <c r="AG72" i="21"/>
  <c r="BG72" i="21" s="1"/>
  <c r="CG72" i="21" s="1"/>
  <c r="AH72" i="21"/>
  <c r="BH72" i="21" s="1"/>
  <c r="CH72" i="21" s="1"/>
  <c r="AI72" i="21"/>
  <c r="BI72" i="21" s="1"/>
  <c r="CI72" i="21" s="1"/>
  <c r="AJ72" i="21"/>
  <c r="BJ72" i="21" s="1"/>
  <c r="CJ72" i="21" s="1"/>
  <c r="AD72" i="21"/>
  <c r="BD72" i="21" s="1"/>
  <c r="AB65" i="21"/>
  <c r="BB65" i="21" s="1"/>
  <c r="CB65" i="21" s="1"/>
  <c r="AB66" i="21"/>
  <c r="BB66" i="21" s="1"/>
  <c r="CB66" i="21" s="1"/>
  <c r="AB67" i="21"/>
  <c r="BB67" i="21" s="1"/>
  <c r="CB67" i="21" s="1"/>
  <c r="AB68" i="21"/>
  <c r="BB68" i="21" s="1"/>
  <c r="CB68" i="21" s="1"/>
  <c r="AB64" i="21"/>
  <c r="BB64" i="21" s="1"/>
  <c r="CB64" i="21" s="1"/>
  <c r="AE41" i="21"/>
  <c r="BE41" i="21" s="1"/>
  <c r="AF41" i="21"/>
  <c r="BF41" i="21" s="1"/>
  <c r="BF54" i="21" s="1"/>
  <c r="AG41" i="21"/>
  <c r="AG54" i="21" s="1"/>
  <c r="AH41" i="21"/>
  <c r="AH54" i="21" s="1"/>
  <c r="AI41" i="21"/>
  <c r="BI41" i="21" s="1"/>
  <c r="AJ41" i="21"/>
  <c r="BJ41" i="21" s="1"/>
  <c r="AD41" i="21"/>
  <c r="AC39" i="21"/>
  <c r="BC39" i="21" s="1"/>
  <c r="CC39" i="21" s="1"/>
  <c r="AC36" i="21"/>
  <c r="BC36" i="21" s="1"/>
  <c r="CC36" i="21" s="1"/>
  <c r="AC29" i="21"/>
  <c r="AB14" i="21"/>
  <c r="BB14" i="21" s="1"/>
  <c r="CB14" i="21" s="1"/>
  <c r="AB15" i="21"/>
  <c r="BB15" i="21" s="1"/>
  <c r="CB15" i="21" s="1"/>
  <c r="AB20" i="21"/>
  <c r="BB20" i="21" s="1"/>
  <c r="CB20" i="21" s="1"/>
  <c r="AB19" i="21"/>
  <c r="BB19" i="21" s="1"/>
  <c r="CB19" i="21" s="1"/>
  <c r="AC20" i="21"/>
  <c r="AC19" i="21"/>
  <c r="BC19" i="21" s="1"/>
  <c r="CC19" i="21" s="1"/>
  <c r="AC15" i="21"/>
  <c r="BC15" i="21" s="1"/>
  <c r="AC14" i="21"/>
  <c r="AH45" i="21" s="1"/>
  <c r="AB12" i="21"/>
  <c r="AB9" i="21"/>
  <c r="BB9" i="21" s="1"/>
  <c r="CB9" i="21" s="1"/>
  <c r="AB24" i="21"/>
  <c r="AB32" i="21" s="1"/>
  <c r="AB23" i="21"/>
  <c r="AB27" i="21" s="1"/>
  <c r="AK68" i="21"/>
  <c r="AK67" i="21"/>
  <c r="AK66" i="21"/>
  <c r="AK65" i="21"/>
  <c r="AK64" i="21"/>
  <c r="AO63" i="21"/>
  <c r="AK63" i="21"/>
  <c r="AE54" i="21"/>
  <c r="AH47" i="21"/>
  <c r="AD46" i="21"/>
  <c r="AI45" i="21"/>
  <c r="AJ44" i="21"/>
  <c r="AI44" i="21"/>
  <c r="AH44" i="21"/>
  <c r="AG44" i="21"/>
  <c r="AF44" i="21"/>
  <c r="AE44" i="21"/>
  <c r="AD44" i="21"/>
  <c r="AJ34" i="21"/>
  <c r="AI34" i="21"/>
  <c r="AH34" i="21"/>
  <c r="AG34" i="21"/>
  <c r="AF34" i="21"/>
  <c r="AE34" i="21"/>
  <c r="AD34" i="21"/>
  <c r="AL32" i="21"/>
  <c r="AB31" i="21"/>
  <c r="AL27" i="21"/>
  <c r="AC24" i="21"/>
  <c r="AL12" i="21"/>
  <c r="AL9" i="21"/>
  <c r="AL7" i="21"/>
  <c r="CK46" i="26"/>
  <c r="CK45" i="26"/>
  <c r="CK44" i="26"/>
  <c r="CK43" i="26"/>
  <c r="CK42" i="26"/>
  <c r="CK41" i="26"/>
  <c r="CB25" i="26"/>
  <c r="CL15" i="26"/>
  <c r="CL8" i="26"/>
  <c r="BJ50" i="26"/>
  <c r="CJ50" i="26" s="1"/>
  <c r="BI50" i="26"/>
  <c r="CI50" i="26" s="1"/>
  <c r="BH50" i="26"/>
  <c r="CH50" i="26" s="1"/>
  <c r="BG50" i="26"/>
  <c r="CG50" i="26" s="1"/>
  <c r="BF50" i="26"/>
  <c r="CF50" i="26" s="1"/>
  <c r="BE50" i="26"/>
  <c r="CE50" i="26" s="1"/>
  <c r="BD50" i="26"/>
  <c r="BL46" i="26"/>
  <c r="CL46" i="26" s="1"/>
  <c r="CO46" i="26" s="1"/>
  <c r="BK46" i="26"/>
  <c r="BK45" i="26"/>
  <c r="BB45" i="26"/>
  <c r="CB45" i="26" s="1"/>
  <c r="BK44" i="26"/>
  <c r="BB44" i="26"/>
  <c r="CB44" i="26" s="1"/>
  <c r="BK43" i="26"/>
  <c r="BK42" i="26"/>
  <c r="BK41" i="26"/>
  <c r="BB25" i="26"/>
  <c r="BL15" i="26"/>
  <c r="BF9" i="26"/>
  <c r="CF9" i="26" s="1"/>
  <c r="BL8" i="26"/>
  <c r="AP50" i="26"/>
  <c r="AL42" i="26"/>
  <c r="AO42" i="26" s="1"/>
  <c r="AL43" i="26"/>
  <c r="BL43" i="26" s="1"/>
  <c r="AL44" i="26"/>
  <c r="BL44" i="26" s="1"/>
  <c r="AL45" i="26"/>
  <c r="BL45" i="26" s="1"/>
  <c r="BO45" i="26" s="1"/>
  <c r="AL46" i="26"/>
  <c r="AO46" i="26" s="1"/>
  <c r="AL41" i="26"/>
  <c r="BL41" i="26" s="1"/>
  <c r="AB42" i="26"/>
  <c r="BB42" i="26" s="1"/>
  <c r="CB42" i="26" s="1"/>
  <c r="AB43" i="26"/>
  <c r="BB43" i="26" s="1"/>
  <c r="CB43" i="26" s="1"/>
  <c r="AB44" i="26"/>
  <c r="AB45" i="26"/>
  <c r="AB46" i="26"/>
  <c r="BB46" i="26" s="1"/>
  <c r="CB46" i="26" s="1"/>
  <c r="AB41" i="26"/>
  <c r="BB41" i="26" s="1"/>
  <c r="CB41" i="26" s="1"/>
  <c r="AC21" i="26"/>
  <c r="BC21" i="26" s="1"/>
  <c r="CC21" i="26" s="1"/>
  <c r="AC20" i="26"/>
  <c r="BC20" i="26" s="1"/>
  <c r="CC20" i="26" s="1"/>
  <c r="AC18" i="26"/>
  <c r="BC18" i="26" s="1"/>
  <c r="BG26" i="26" s="1"/>
  <c r="AC11" i="26"/>
  <c r="BC11" i="26" s="1"/>
  <c r="CC11" i="26" s="1"/>
  <c r="AE9" i="26"/>
  <c r="BE9" i="26" s="1"/>
  <c r="CE9" i="26" s="1"/>
  <c r="AF9" i="26"/>
  <c r="AG9" i="26"/>
  <c r="BG9" i="26" s="1"/>
  <c r="CG9" i="26" s="1"/>
  <c r="AH9" i="26"/>
  <c r="BH9" i="26" s="1"/>
  <c r="CH9" i="26" s="1"/>
  <c r="AI9" i="26"/>
  <c r="BI9" i="26" s="1"/>
  <c r="CI9" i="26" s="1"/>
  <c r="AJ9" i="26"/>
  <c r="BJ9" i="26" s="1"/>
  <c r="CJ9" i="26" s="1"/>
  <c r="AD9" i="26"/>
  <c r="BD9" i="26" s="1"/>
  <c r="CD9" i="26" s="1"/>
  <c r="CQ3" i="20"/>
  <c r="CQ4" i="20" s="1"/>
  <c r="CQ5" i="20" s="1"/>
  <c r="CQ6" i="20" s="1"/>
  <c r="CQ7" i="20" s="1"/>
  <c r="CQ8" i="20" s="1"/>
  <c r="CQ9" i="20" s="1"/>
  <c r="CQ10" i="20" s="1"/>
  <c r="CQ11" i="20" s="1"/>
  <c r="CQ12" i="20" s="1"/>
  <c r="CQ13" i="20" s="1"/>
  <c r="CQ14" i="20" s="1"/>
  <c r="CQ15" i="20" s="1"/>
  <c r="CQ16" i="20" s="1"/>
  <c r="CQ17" i="20" s="1"/>
  <c r="CQ18" i="20" s="1"/>
  <c r="CQ19" i="20" s="1"/>
  <c r="CQ20" i="20" s="1"/>
  <c r="CQ21" i="20" s="1"/>
  <c r="CQ22" i="20" s="1"/>
  <c r="AK46" i="26"/>
  <c r="AK45" i="26"/>
  <c r="AK44" i="26"/>
  <c r="AK43" i="26"/>
  <c r="AK42" i="26"/>
  <c r="AK41" i="26"/>
  <c r="AH26" i="26"/>
  <c r="AD26" i="26"/>
  <c r="AB25" i="26"/>
  <c r="AL15" i="26"/>
  <c r="AL8" i="26"/>
  <c r="CP77" i="20"/>
  <c r="CK73" i="20"/>
  <c r="CK72" i="20"/>
  <c r="CK71" i="20"/>
  <c r="CK70" i="20"/>
  <c r="CK69" i="20"/>
  <c r="CK68" i="20"/>
  <c r="CB47" i="20"/>
  <c r="CJ41" i="20"/>
  <c r="CI41" i="20"/>
  <c r="CH41" i="20"/>
  <c r="CG41" i="20"/>
  <c r="CF41" i="20"/>
  <c r="CE41" i="20"/>
  <c r="CD41" i="20"/>
  <c r="CD38" i="20"/>
  <c r="CL39" i="20" s="1"/>
  <c r="CL19" i="20"/>
  <c r="CL10" i="20"/>
  <c r="BP77" i="20"/>
  <c r="BK73" i="20"/>
  <c r="BL72" i="20"/>
  <c r="CL72" i="20" s="1"/>
  <c r="CO72" i="20" s="1"/>
  <c r="BK72" i="20"/>
  <c r="BK71" i="20"/>
  <c r="BB71" i="20"/>
  <c r="CB71" i="20" s="1"/>
  <c r="BK70" i="20"/>
  <c r="BK69" i="20"/>
  <c r="BK68" i="20"/>
  <c r="BB47" i="20"/>
  <c r="BJ41" i="20"/>
  <c r="BI41" i="20"/>
  <c r="BH41" i="20"/>
  <c r="BG41" i="20"/>
  <c r="BF41" i="20"/>
  <c r="BE41" i="20"/>
  <c r="BD41" i="20"/>
  <c r="BD38" i="20"/>
  <c r="BL39" i="20" s="1"/>
  <c r="BL19" i="20"/>
  <c r="BE23" i="20"/>
  <c r="BL10" i="20"/>
  <c r="AL69" i="20"/>
  <c r="AO69" i="20" s="1"/>
  <c r="AL70" i="20"/>
  <c r="BL70" i="20" s="1"/>
  <c r="AL71" i="20"/>
  <c r="BL71" i="20" s="1"/>
  <c r="BO71" i="20" s="1"/>
  <c r="BP71" i="20" s="1"/>
  <c r="AL72" i="20"/>
  <c r="AO72" i="20" s="1"/>
  <c r="AL73" i="20"/>
  <c r="AO73" i="20" s="1"/>
  <c r="AL68" i="20"/>
  <c r="AO68" i="20" s="1"/>
  <c r="AB69" i="20"/>
  <c r="BB69" i="20" s="1"/>
  <c r="CB69" i="20" s="1"/>
  <c r="AB70" i="20"/>
  <c r="BB70" i="20" s="1"/>
  <c r="CB70" i="20" s="1"/>
  <c r="AB71" i="20"/>
  <c r="AB72" i="20"/>
  <c r="BB72" i="20" s="1"/>
  <c r="CB72" i="20" s="1"/>
  <c r="AB73" i="20"/>
  <c r="BB73" i="20" s="1"/>
  <c r="CB73" i="20" s="1"/>
  <c r="AB68" i="20"/>
  <c r="BB68" i="20" s="1"/>
  <c r="CB68" i="20" s="1"/>
  <c r="D38" i="20"/>
  <c r="L39" i="20"/>
  <c r="AL39" i="20"/>
  <c r="AD38" i="20"/>
  <c r="AC34" i="20"/>
  <c r="BC34" i="20" s="1"/>
  <c r="CC34" i="20" s="1"/>
  <c r="AC35" i="20"/>
  <c r="BC35" i="20" s="1"/>
  <c r="CC35" i="20" s="1"/>
  <c r="AC33" i="20"/>
  <c r="BC33" i="20" s="1"/>
  <c r="CC33" i="20" s="1"/>
  <c r="AC30" i="20"/>
  <c r="BC30" i="20" s="1"/>
  <c r="CC30" i="20" s="1"/>
  <c r="AC31" i="20"/>
  <c r="BC31" i="20" s="1"/>
  <c r="CC31" i="20" s="1"/>
  <c r="AH6" i="20"/>
  <c r="AD22" i="20" s="1"/>
  <c r="AE22" i="20" s="1"/>
  <c r="AF22" i="20" s="1"/>
  <c r="AG22" i="20" s="1"/>
  <c r="AE23" i="20"/>
  <c r="AI23" i="20"/>
  <c r="AC6" i="20"/>
  <c r="BC6" i="20" s="1"/>
  <c r="CC6" i="20" s="1"/>
  <c r="AC3" i="20"/>
  <c r="BC3" i="20" s="1"/>
  <c r="C6" i="21" s="1"/>
  <c r="AP77" i="20"/>
  <c r="AK73" i="20"/>
  <c r="AK72" i="20"/>
  <c r="AK71" i="20"/>
  <c r="AK70" i="20"/>
  <c r="AK69" i="20"/>
  <c r="AK68" i="20"/>
  <c r="AB47" i="20"/>
  <c r="AJ41" i="20"/>
  <c r="AI41" i="20"/>
  <c r="AH41" i="20"/>
  <c r="AG41" i="20"/>
  <c r="AF41" i="20"/>
  <c r="AE41" i="20"/>
  <c r="AD41" i="20"/>
  <c r="AL19" i="20"/>
  <c r="AL10" i="20"/>
  <c r="CC169" i="25"/>
  <c r="CC168" i="25"/>
  <c r="CC167" i="25"/>
  <c r="CC166" i="25"/>
  <c r="CJ165" i="25"/>
  <c r="CI165" i="25"/>
  <c r="CH165" i="25"/>
  <c r="CG165" i="25"/>
  <c r="CF165" i="25"/>
  <c r="CE165" i="25"/>
  <c r="CD165" i="25"/>
  <c r="CK111" i="25"/>
  <c r="CK110" i="25"/>
  <c r="CK109" i="25"/>
  <c r="CK108" i="25"/>
  <c r="CK107" i="25"/>
  <c r="CK106" i="25"/>
  <c r="CB106" i="25"/>
  <c r="CN105" i="25"/>
  <c r="CN110" i="25" s="1"/>
  <c r="CK105" i="25"/>
  <c r="CN104" i="25"/>
  <c r="CN109" i="25" s="1"/>
  <c r="CK104" i="25"/>
  <c r="CN103" i="25"/>
  <c r="CN108" i="25" s="1"/>
  <c r="CK103" i="25"/>
  <c r="CK102" i="25"/>
  <c r="CK101" i="25"/>
  <c r="CK97" i="25"/>
  <c r="CK96" i="25"/>
  <c r="CK95" i="25"/>
  <c r="CK94" i="25"/>
  <c r="CK93" i="25"/>
  <c r="CN92" i="25"/>
  <c r="CO92" i="25" s="1"/>
  <c r="CK92" i="25"/>
  <c r="CK88" i="25"/>
  <c r="CK87" i="25"/>
  <c r="CK83" i="25"/>
  <c r="CK82" i="25"/>
  <c r="CK81" i="25"/>
  <c r="CK77" i="25"/>
  <c r="CK76" i="25"/>
  <c r="CK75" i="25"/>
  <c r="CK74" i="25"/>
  <c r="CK70" i="25"/>
  <c r="CK69" i="25"/>
  <c r="CK68" i="25"/>
  <c r="CK67" i="25"/>
  <c r="CK63" i="25"/>
  <c r="CK62" i="25"/>
  <c r="CK61" i="25"/>
  <c r="CN60" i="25"/>
  <c r="CN61" i="25" s="1"/>
  <c r="CN62" i="25" s="1"/>
  <c r="CK60" i="25"/>
  <c r="CK59" i="25"/>
  <c r="CK58" i="25"/>
  <c r="CK57" i="25"/>
  <c r="CL38" i="25"/>
  <c r="CJ22" i="25"/>
  <c r="CI22" i="25"/>
  <c r="CH22" i="25"/>
  <c r="CG22" i="25"/>
  <c r="CF22" i="25"/>
  <c r="CE22" i="25"/>
  <c r="CD22" i="25"/>
  <c r="CL21" i="25"/>
  <c r="CL20" i="25"/>
  <c r="CL19" i="25"/>
  <c r="CL18" i="25"/>
  <c r="CL17" i="25"/>
  <c r="CL16" i="25"/>
  <c r="CL15" i="25"/>
  <c r="CL14" i="25"/>
  <c r="CL10" i="25"/>
  <c r="BC169" i="25"/>
  <c r="BC168" i="25"/>
  <c r="BC167" i="25"/>
  <c r="BC166" i="25"/>
  <c r="BJ165" i="25"/>
  <c r="BI165" i="25"/>
  <c r="BH165" i="25"/>
  <c r="BG165" i="25"/>
  <c r="BF165" i="25"/>
  <c r="BE165" i="25"/>
  <c r="BD165" i="25"/>
  <c r="BB163" i="25"/>
  <c r="CB163" i="25" s="1"/>
  <c r="BC162" i="25"/>
  <c r="CC162" i="25" s="1"/>
  <c r="BB160" i="25"/>
  <c r="CB160" i="25" s="1"/>
  <c r="BC158" i="25"/>
  <c r="CC158" i="25" s="1"/>
  <c r="BB158" i="25"/>
  <c r="CB158" i="25" s="1"/>
  <c r="BB156" i="25"/>
  <c r="CB156" i="25" s="1"/>
  <c r="BB155" i="25"/>
  <c r="CB155" i="25" s="1"/>
  <c r="BC146" i="25"/>
  <c r="CC146" i="25" s="1"/>
  <c r="BC143" i="25"/>
  <c r="CC143" i="25" s="1"/>
  <c r="BB141" i="25"/>
  <c r="CB141" i="25" s="1"/>
  <c r="BB140" i="25"/>
  <c r="CB140" i="25" s="1"/>
  <c r="BD116" i="25"/>
  <c r="CD116" i="25" s="1"/>
  <c r="BK111" i="25"/>
  <c r="BB111" i="25"/>
  <c r="CB111" i="25" s="1"/>
  <c r="BK110" i="25"/>
  <c r="BK109" i="25"/>
  <c r="BK108" i="25"/>
  <c r="BB108" i="25"/>
  <c r="CB108" i="25" s="1"/>
  <c r="BK107" i="25"/>
  <c r="BK106" i="25"/>
  <c r="BB106" i="25"/>
  <c r="BN105" i="25"/>
  <c r="BN110" i="25" s="1"/>
  <c r="BK105" i="25"/>
  <c r="BN104" i="25"/>
  <c r="BN109" i="25" s="1"/>
  <c r="BK104" i="25"/>
  <c r="BB104" i="25"/>
  <c r="CB104" i="25" s="1"/>
  <c r="BN103" i="25"/>
  <c r="BN108" i="25" s="1"/>
  <c r="BK103" i="25"/>
  <c r="BK102" i="25"/>
  <c r="BK101" i="25"/>
  <c r="BB100" i="25"/>
  <c r="CB100" i="25" s="1"/>
  <c r="BK97" i="25"/>
  <c r="BK96" i="25"/>
  <c r="BK95" i="25"/>
  <c r="BK94" i="25"/>
  <c r="BK93" i="25"/>
  <c r="BN92" i="25"/>
  <c r="BO92" i="25" s="1"/>
  <c r="BK92" i="25"/>
  <c r="BP92" i="25" s="1"/>
  <c r="BK88" i="25"/>
  <c r="BK87" i="25"/>
  <c r="BL83" i="25"/>
  <c r="BO83" i="25" s="1"/>
  <c r="BK83" i="25"/>
  <c r="BK82" i="25"/>
  <c r="BK81" i="25"/>
  <c r="BK77" i="25"/>
  <c r="BB77" i="25"/>
  <c r="CB77" i="25" s="1"/>
  <c r="BK76" i="25"/>
  <c r="BK75" i="25"/>
  <c r="BK74" i="25"/>
  <c r="BK70" i="25"/>
  <c r="BK69" i="25"/>
  <c r="BK68" i="25"/>
  <c r="BB68" i="25"/>
  <c r="CB68" i="25" s="1"/>
  <c r="BK67" i="25"/>
  <c r="BK63" i="25"/>
  <c r="BK62" i="25"/>
  <c r="BN61" i="25"/>
  <c r="BN62" i="25" s="1"/>
  <c r="BK61" i="25"/>
  <c r="BB61" i="25"/>
  <c r="CB61" i="25" s="1"/>
  <c r="BN60" i="25"/>
  <c r="BK60" i="25"/>
  <c r="BB60" i="25"/>
  <c r="CB60" i="25" s="1"/>
  <c r="BK59" i="25"/>
  <c r="BK58" i="25"/>
  <c r="BK57" i="25"/>
  <c r="BL38" i="25"/>
  <c r="BJ22" i="25"/>
  <c r="BI22" i="25"/>
  <c r="BH22" i="25"/>
  <c r="BG22" i="25"/>
  <c r="BF22" i="25"/>
  <c r="BE22" i="25"/>
  <c r="BD22" i="25"/>
  <c r="BL21" i="25"/>
  <c r="BL20" i="25"/>
  <c r="BM19" i="25"/>
  <c r="BG36" i="25" s="1"/>
  <c r="BG45" i="25" s="1"/>
  <c r="BL19" i="25"/>
  <c r="BL18" i="25"/>
  <c r="BL17" i="25"/>
  <c r="BL16" i="25"/>
  <c r="BB16" i="25"/>
  <c r="BB33" i="25" s="1"/>
  <c r="BN15" i="25"/>
  <c r="CN15" i="25" s="1"/>
  <c r="BL15" i="25"/>
  <c r="BL14" i="25"/>
  <c r="BL10" i="25"/>
  <c r="AB56" i="25"/>
  <c r="BB56" i="25" s="1"/>
  <c r="CB56" i="25" s="1"/>
  <c r="AC151" i="25"/>
  <c r="BC151" i="25" s="1"/>
  <c r="CC151" i="25" s="1"/>
  <c r="AC152" i="25"/>
  <c r="BC152" i="25" s="1"/>
  <c r="CC152" i="25" s="1"/>
  <c r="AC153" i="25"/>
  <c r="BC153" i="25" s="1"/>
  <c r="CC153" i="25" s="1"/>
  <c r="AC154" i="25"/>
  <c r="BC154" i="25" s="1"/>
  <c r="CC154" i="25" s="1"/>
  <c r="AC155" i="25"/>
  <c r="BC155" i="25" s="1"/>
  <c r="CC155" i="25" s="1"/>
  <c r="AC156" i="25"/>
  <c r="BC156" i="25" s="1"/>
  <c r="CC156" i="25" s="1"/>
  <c r="AC157" i="25"/>
  <c r="BC157" i="25" s="1"/>
  <c r="CC157" i="25" s="1"/>
  <c r="AC158" i="25"/>
  <c r="AC159" i="25"/>
  <c r="BC159" i="25" s="1"/>
  <c r="CC159" i="25" s="1"/>
  <c r="AC160" i="25"/>
  <c r="BC160" i="25" s="1"/>
  <c r="CC160" i="25" s="1"/>
  <c r="AC161" i="25"/>
  <c r="BC161" i="25" s="1"/>
  <c r="CC161" i="25" s="1"/>
  <c r="AC162" i="25"/>
  <c r="AC163" i="25"/>
  <c r="BC163" i="25" s="1"/>
  <c r="CC163" i="25" s="1"/>
  <c r="AC150" i="25"/>
  <c r="BC150" i="25" s="1"/>
  <c r="AB151" i="25"/>
  <c r="BB151" i="25" s="1"/>
  <c r="CB151" i="25" s="1"/>
  <c r="AB152" i="25"/>
  <c r="BB152" i="25" s="1"/>
  <c r="CB152" i="25" s="1"/>
  <c r="AB153" i="25"/>
  <c r="BB153" i="25" s="1"/>
  <c r="CB153" i="25" s="1"/>
  <c r="AB154" i="25"/>
  <c r="BB154" i="25" s="1"/>
  <c r="CB154" i="25" s="1"/>
  <c r="AB155" i="25"/>
  <c r="AB156" i="25"/>
  <c r="AB157" i="25"/>
  <c r="BB157" i="25" s="1"/>
  <c r="CB157" i="25" s="1"/>
  <c r="AB158" i="25"/>
  <c r="AB159" i="25"/>
  <c r="BB159" i="25" s="1"/>
  <c r="CB159" i="25" s="1"/>
  <c r="AB160" i="25"/>
  <c r="AB161" i="25"/>
  <c r="BB161" i="25" s="1"/>
  <c r="CB161" i="25" s="1"/>
  <c r="AB162" i="25"/>
  <c r="BB162" i="25" s="1"/>
  <c r="CB162" i="25" s="1"/>
  <c r="AB163" i="25"/>
  <c r="AB150" i="25"/>
  <c r="BB150" i="25" s="1"/>
  <c r="CB150" i="25" s="1"/>
  <c r="AC140" i="25"/>
  <c r="BC140" i="25" s="1"/>
  <c r="CC140" i="25" s="1"/>
  <c r="AC141" i="25"/>
  <c r="BC141" i="25" s="1"/>
  <c r="CC141" i="25" s="1"/>
  <c r="AC142" i="25"/>
  <c r="BC142" i="25" s="1"/>
  <c r="CC142" i="25" s="1"/>
  <c r="AC143" i="25"/>
  <c r="AC144" i="25"/>
  <c r="BC144" i="25" s="1"/>
  <c r="CC144" i="25" s="1"/>
  <c r="AC145" i="25"/>
  <c r="BC145" i="25" s="1"/>
  <c r="CC145" i="25" s="1"/>
  <c r="AC146" i="25"/>
  <c r="AC139" i="25"/>
  <c r="AB140" i="25"/>
  <c r="AB141" i="25"/>
  <c r="AB142" i="25"/>
  <c r="BB142" i="25" s="1"/>
  <c r="CB142" i="25" s="1"/>
  <c r="AB143" i="25"/>
  <c r="BB143" i="25" s="1"/>
  <c r="CB143" i="25" s="1"/>
  <c r="AB144" i="25"/>
  <c r="BB144" i="25" s="1"/>
  <c r="CB144" i="25" s="1"/>
  <c r="AB145" i="25"/>
  <c r="BB145" i="25" s="1"/>
  <c r="CB145" i="25" s="1"/>
  <c r="AB146" i="25"/>
  <c r="BB146" i="25" s="1"/>
  <c r="CB146" i="25" s="1"/>
  <c r="AB139" i="25"/>
  <c r="BB139" i="25" s="1"/>
  <c r="CB139" i="25" s="1"/>
  <c r="AB100" i="25"/>
  <c r="AL102" i="25"/>
  <c r="BL102" i="25" s="1"/>
  <c r="CL102" i="25" s="1"/>
  <c r="AL103" i="25"/>
  <c r="BL103" i="25" s="1"/>
  <c r="CL103" i="25" s="1"/>
  <c r="AL104" i="25"/>
  <c r="AL105" i="25"/>
  <c r="AO105" i="25" s="1"/>
  <c r="AL106" i="25"/>
  <c r="BL106" i="25" s="1"/>
  <c r="CL106" i="25" s="1"/>
  <c r="AL107" i="25"/>
  <c r="BL107" i="25" s="1"/>
  <c r="CL107" i="25" s="1"/>
  <c r="AL108" i="25"/>
  <c r="BL108" i="25" s="1"/>
  <c r="CL108" i="25" s="1"/>
  <c r="AL109" i="25"/>
  <c r="AL110" i="25"/>
  <c r="BL110" i="25" s="1"/>
  <c r="AL111" i="25"/>
  <c r="BL111" i="25" s="1"/>
  <c r="CL111" i="25" s="1"/>
  <c r="AL101" i="25"/>
  <c r="BL101" i="25" s="1"/>
  <c r="CL101" i="25" s="1"/>
  <c r="AL88" i="25"/>
  <c r="BL88" i="25" s="1"/>
  <c r="AL87" i="25"/>
  <c r="BL87" i="25" s="1"/>
  <c r="AL82" i="25"/>
  <c r="AO82" i="25" s="1"/>
  <c r="AL83" i="25"/>
  <c r="AL81" i="25"/>
  <c r="AO81" i="25" s="1"/>
  <c r="AL75" i="25"/>
  <c r="BL75" i="25" s="1"/>
  <c r="AL76" i="25"/>
  <c r="BL76" i="25" s="1"/>
  <c r="AL77" i="25"/>
  <c r="BL77" i="25" s="1"/>
  <c r="AL74" i="25"/>
  <c r="AL68" i="25"/>
  <c r="BL68" i="25" s="1"/>
  <c r="AL69" i="25"/>
  <c r="BL69" i="25" s="1"/>
  <c r="AL70" i="25"/>
  <c r="BL70" i="25" s="1"/>
  <c r="CL70" i="25" s="1"/>
  <c r="CO70" i="25" s="1"/>
  <c r="AL67" i="25"/>
  <c r="AO67" i="25" s="1"/>
  <c r="AL58" i="25"/>
  <c r="BL58" i="25" s="1"/>
  <c r="AL59" i="25"/>
  <c r="AL60" i="25"/>
  <c r="BL60" i="25" s="1"/>
  <c r="AL61" i="25"/>
  <c r="BL61" i="25" s="1"/>
  <c r="CL61" i="25" s="1"/>
  <c r="AL62" i="25"/>
  <c r="BL62" i="25" s="1"/>
  <c r="AL63" i="25"/>
  <c r="BL63" i="25" s="1"/>
  <c r="AL57" i="25"/>
  <c r="BL57" i="25" s="1"/>
  <c r="BE115" i="25"/>
  <c r="CE115" i="25" s="1"/>
  <c r="BF115" i="25"/>
  <c r="CF115" i="25" s="1"/>
  <c r="BG115" i="25"/>
  <c r="CG115" i="25" s="1"/>
  <c r="BH115" i="25"/>
  <c r="CH115" i="25" s="1"/>
  <c r="BI115" i="25"/>
  <c r="CI115" i="25" s="1"/>
  <c r="BJ115" i="25"/>
  <c r="CJ115" i="25" s="1"/>
  <c r="BE116" i="25"/>
  <c r="CE116" i="25" s="1"/>
  <c r="BF116" i="25"/>
  <c r="CF116" i="25" s="1"/>
  <c r="BG116" i="25"/>
  <c r="CG116" i="25" s="1"/>
  <c r="BH116" i="25"/>
  <c r="CH116" i="25" s="1"/>
  <c r="AI116" i="25"/>
  <c r="BI116" i="25" s="1"/>
  <c r="CI116" i="25" s="1"/>
  <c r="AJ116" i="25"/>
  <c r="BJ116" i="25" s="1"/>
  <c r="CJ116" i="25" s="1"/>
  <c r="BD115" i="25"/>
  <c r="CD115" i="25" s="1"/>
  <c r="AB102" i="25"/>
  <c r="BB102" i="25" s="1"/>
  <c r="CB102" i="25" s="1"/>
  <c r="AB103" i="25"/>
  <c r="BB103" i="25" s="1"/>
  <c r="CB103" i="25" s="1"/>
  <c r="AB104" i="25"/>
  <c r="AB105" i="25"/>
  <c r="BB105" i="25" s="1"/>
  <c r="CB105" i="25" s="1"/>
  <c r="AB106" i="25"/>
  <c r="AB107" i="25"/>
  <c r="BB107" i="25" s="1"/>
  <c r="CB107" i="25" s="1"/>
  <c r="AB108" i="25"/>
  <c r="AB109" i="25"/>
  <c r="BB109" i="25" s="1"/>
  <c r="CB109" i="25" s="1"/>
  <c r="AB110" i="25"/>
  <c r="BB110" i="25" s="1"/>
  <c r="CB110" i="25" s="1"/>
  <c r="AB111" i="25"/>
  <c r="AB101" i="25"/>
  <c r="BB101" i="25" s="1"/>
  <c r="CB101" i="25" s="1"/>
  <c r="AB88" i="25"/>
  <c r="BB88" i="25" s="1"/>
  <c r="CB88" i="25" s="1"/>
  <c r="AB87" i="25"/>
  <c r="BB87" i="25" s="1"/>
  <c r="CB87" i="25" s="1"/>
  <c r="AB82" i="25"/>
  <c r="BB82" i="25" s="1"/>
  <c r="CB82" i="25" s="1"/>
  <c r="AB83" i="25"/>
  <c r="BB83" i="25" s="1"/>
  <c r="CB83" i="25" s="1"/>
  <c r="AB81" i="25"/>
  <c r="BB81" i="25" s="1"/>
  <c r="CB81" i="25" s="1"/>
  <c r="AB75" i="25"/>
  <c r="BB75" i="25" s="1"/>
  <c r="CB75" i="25" s="1"/>
  <c r="AB76" i="25"/>
  <c r="BB76" i="25" s="1"/>
  <c r="CB76" i="25" s="1"/>
  <c r="AB77" i="25"/>
  <c r="AB74" i="25"/>
  <c r="BB74" i="25" s="1"/>
  <c r="CB74" i="25" s="1"/>
  <c r="AB68" i="25"/>
  <c r="AB69" i="25"/>
  <c r="BB69" i="25" s="1"/>
  <c r="CB69" i="25" s="1"/>
  <c r="AB70" i="25"/>
  <c r="BB70" i="25" s="1"/>
  <c r="CB70" i="25" s="1"/>
  <c r="AB67" i="25"/>
  <c r="BB67" i="25" s="1"/>
  <c r="CB67" i="25" s="1"/>
  <c r="AB58" i="25"/>
  <c r="BB58" i="25" s="1"/>
  <c r="CB58" i="25" s="1"/>
  <c r="AB59" i="25"/>
  <c r="BB59" i="25" s="1"/>
  <c r="CB59" i="25" s="1"/>
  <c r="AB60" i="25"/>
  <c r="AB61" i="25"/>
  <c r="AB62" i="25"/>
  <c r="BB62" i="25" s="1"/>
  <c r="CB62" i="25" s="1"/>
  <c r="AB63" i="25"/>
  <c r="BB63" i="25" s="1"/>
  <c r="CB63" i="25" s="1"/>
  <c r="AB57" i="25"/>
  <c r="BB57" i="25" s="1"/>
  <c r="CB57" i="25" s="1"/>
  <c r="AB15" i="25"/>
  <c r="AB32" i="25" s="1"/>
  <c r="AB16" i="25"/>
  <c r="AB33" i="25" s="1"/>
  <c r="BB34" i="25"/>
  <c r="AB18" i="25"/>
  <c r="BB18" i="25" s="1"/>
  <c r="AB14" i="25"/>
  <c r="BB14" i="25" s="1"/>
  <c r="AC37" i="25"/>
  <c r="BC37" i="25" s="1"/>
  <c r="CC37" i="25" s="1"/>
  <c r="AE11" i="25"/>
  <c r="AE40" i="25" s="1"/>
  <c r="AF11" i="25"/>
  <c r="AF40" i="25" s="1"/>
  <c r="AG11" i="25"/>
  <c r="BG11" i="25" s="1"/>
  <c r="BG40" i="25" s="1"/>
  <c r="AH11" i="25"/>
  <c r="AH40" i="25" s="1"/>
  <c r="AI11" i="25"/>
  <c r="AI40" i="25" s="1"/>
  <c r="AJ11" i="25"/>
  <c r="AJ40" i="25" s="1"/>
  <c r="AD11" i="25"/>
  <c r="AD40" i="25" s="1"/>
  <c r="AH6" i="25"/>
  <c r="BH6" i="25" s="1"/>
  <c r="AC6" i="25"/>
  <c r="BC6" i="25" s="1"/>
  <c r="CC6" i="25" s="1"/>
  <c r="AC3" i="25"/>
  <c r="BC3" i="25" s="1"/>
  <c r="AC169" i="25"/>
  <c r="AC168" i="25"/>
  <c r="AC167" i="25"/>
  <c r="AC166" i="25"/>
  <c r="AJ165" i="25"/>
  <c r="AI165" i="25"/>
  <c r="AH165" i="25"/>
  <c r="AG165" i="25"/>
  <c r="AF165" i="25"/>
  <c r="AE165" i="25"/>
  <c r="AD165" i="25"/>
  <c r="AK111" i="25"/>
  <c r="AK110" i="25"/>
  <c r="AK109" i="25"/>
  <c r="AK108" i="25"/>
  <c r="AK107" i="25"/>
  <c r="AK106" i="25"/>
  <c r="AN105" i="25"/>
  <c r="AN110" i="25" s="1"/>
  <c r="AK105" i="25"/>
  <c r="AN104" i="25"/>
  <c r="AN109" i="25" s="1"/>
  <c r="AK104" i="25"/>
  <c r="AN103" i="25"/>
  <c r="AN108" i="25" s="1"/>
  <c r="AK103" i="25"/>
  <c r="AK102" i="25"/>
  <c r="AK101" i="25"/>
  <c r="AK97" i="25"/>
  <c r="AK96" i="25"/>
  <c r="AO95" i="25"/>
  <c r="AP95" i="25" s="1"/>
  <c r="AK95" i="25"/>
  <c r="AO94" i="25"/>
  <c r="AK94" i="25"/>
  <c r="AK93" i="25"/>
  <c r="AO92" i="25"/>
  <c r="AP92" i="25" s="1"/>
  <c r="AN92" i="25"/>
  <c r="AN93" i="25" s="1"/>
  <c r="AN94" i="25" s="1"/>
  <c r="AN95" i="25" s="1"/>
  <c r="AN96" i="25" s="1"/>
  <c r="AK92" i="25"/>
  <c r="AK88" i="25"/>
  <c r="AK87" i="25"/>
  <c r="AO83" i="25"/>
  <c r="AK83" i="25"/>
  <c r="AK82" i="25"/>
  <c r="AK81" i="25"/>
  <c r="AK77" i="25"/>
  <c r="AK76" i="25"/>
  <c r="AO75" i="25"/>
  <c r="AK75" i="25"/>
  <c r="AK74" i="25"/>
  <c r="AK70" i="25"/>
  <c r="AK69" i="25"/>
  <c r="AK68" i="25"/>
  <c r="AK67" i="25"/>
  <c r="AK63" i="25"/>
  <c r="AK62" i="25"/>
  <c r="AK61" i="25"/>
  <c r="AN60" i="25"/>
  <c r="AK60" i="25"/>
  <c r="AK59" i="25"/>
  <c r="AO58" i="25"/>
  <c r="AK58" i="25"/>
  <c r="AK57" i="25"/>
  <c r="AL38" i="25"/>
  <c r="AH36" i="25"/>
  <c r="AH45" i="25" s="1"/>
  <c r="AG36" i="25"/>
  <c r="AG45" i="25" s="1"/>
  <c r="AD36" i="25"/>
  <c r="AD45" i="25" s="1"/>
  <c r="AB35" i="25"/>
  <c r="AJ32" i="25"/>
  <c r="AJ22" i="25"/>
  <c r="AJ24" i="25" s="1"/>
  <c r="AI22" i="25"/>
  <c r="AI24" i="25" s="1"/>
  <c r="AH22" i="25"/>
  <c r="AH24" i="25" s="1"/>
  <c r="AG22" i="25"/>
  <c r="AF22" i="25"/>
  <c r="AF24" i="25" s="1"/>
  <c r="AE22" i="25"/>
  <c r="AD22" i="25"/>
  <c r="AD24" i="25" s="1"/>
  <c r="AL21" i="25"/>
  <c r="AL20" i="25"/>
  <c r="AL19" i="25"/>
  <c r="AL18" i="25"/>
  <c r="AL17" i="25"/>
  <c r="AL16" i="25"/>
  <c r="AL15" i="25"/>
  <c r="AL14" i="25"/>
  <c r="AL10" i="25"/>
  <c r="CJ157" i="19"/>
  <c r="CI157" i="19"/>
  <c r="CH157" i="19"/>
  <c r="CG157" i="19"/>
  <c r="CF157" i="19"/>
  <c r="CE157" i="19"/>
  <c r="CD157" i="19"/>
  <c r="CB155" i="19"/>
  <c r="CB151" i="19"/>
  <c r="CC139" i="19"/>
  <c r="CK109" i="19"/>
  <c r="CK108" i="19"/>
  <c r="CK107" i="19"/>
  <c r="CK106" i="19"/>
  <c r="CK105" i="19"/>
  <c r="CK104" i="19"/>
  <c r="CN103" i="19"/>
  <c r="CO103" i="19" s="1"/>
  <c r="CK103" i="19"/>
  <c r="CN102" i="19"/>
  <c r="CO102" i="19" s="1"/>
  <c r="CK102" i="19"/>
  <c r="CO101" i="19"/>
  <c r="CN101" i="19"/>
  <c r="CN106" i="19" s="1"/>
  <c r="CO106" i="19" s="1"/>
  <c r="CK101" i="19"/>
  <c r="CK100" i="19"/>
  <c r="CK99" i="19"/>
  <c r="CK95" i="19"/>
  <c r="CK94" i="19"/>
  <c r="CK93" i="19"/>
  <c r="CK92" i="19"/>
  <c r="CK91" i="19"/>
  <c r="CO90" i="19"/>
  <c r="CN90" i="19"/>
  <c r="CN91" i="19" s="1"/>
  <c r="CK90" i="19"/>
  <c r="CD87" i="19"/>
  <c r="CD119" i="19" s="1"/>
  <c r="CO86" i="19"/>
  <c r="CK86" i="19"/>
  <c r="CB86" i="19"/>
  <c r="CO85" i="19"/>
  <c r="CJ87" i="19" s="1"/>
  <c r="CJ119" i="19" s="1"/>
  <c r="CK85" i="19"/>
  <c r="CO81" i="19"/>
  <c r="CK81" i="19"/>
  <c r="CP81" i="19" s="1"/>
  <c r="CO80" i="19"/>
  <c r="CK80" i="19"/>
  <c r="CP80" i="19" s="1"/>
  <c r="CO79" i="19"/>
  <c r="CH82" i="19" s="1"/>
  <c r="CH118" i="19" s="1"/>
  <c r="CK79" i="19"/>
  <c r="CP79" i="19" s="1"/>
  <c r="CO75" i="19"/>
  <c r="CK75" i="19"/>
  <c r="CO74" i="19"/>
  <c r="CK74" i="19"/>
  <c r="CP74" i="19" s="1"/>
  <c r="CO73" i="19"/>
  <c r="CK73" i="19"/>
  <c r="CO72" i="19"/>
  <c r="CK72" i="19"/>
  <c r="CO68" i="19"/>
  <c r="CP68" i="19" s="1"/>
  <c r="CK68" i="19"/>
  <c r="CP67" i="19"/>
  <c r="CO67" i="19"/>
  <c r="CK67" i="19"/>
  <c r="CO66" i="19"/>
  <c r="CK66" i="19"/>
  <c r="CO65" i="19"/>
  <c r="CK65" i="19"/>
  <c r="CP65" i="19" s="1"/>
  <c r="CO61" i="19"/>
  <c r="CK61" i="19"/>
  <c r="CK60" i="19"/>
  <c r="CK59" i="19"/>
  <c r="CN58" i="19"/>
  <c r="CN59" i="19" s="1"/>
  <c r="CK58" i="19"/>
  <c r="CO57" i="19"/>
  <c r="CP57" i="19" s="1"/>
  <c r="CK57" i="19"/>
  <c r="CO56" i="19"/>
  <c r="CK56" i="19"/>
  <c r="CO55" i="19"/>
  <c r="CK55" i="19"/>
  <c r="CE37" i="19"/>
  <c r="CL30" i="19"/>
  <c r="CL17" i="19"/>
  <c r="CL16" i="19"/>
  <c r="CL15" i="19"/>
  <c r="CL14" i="19"/>
  <c r="CL13" i="19"/>
  <c r="CL10" i="19"/>
  <c r="BJ157" i="19"/>
  <c r="BI157" i="19"/>
  <c r="BH157" i="19"/>
  <c r="BG157" i="19"/>
  <c r="BF157" i="19"/>
  <c r="BE157" i="19"/>
  <c r="BD157" i="19"/>
  <c r="BB155" i="19"/>
  <c r="BB154" i="19"/>
  <c r="CB154" i="19" s="1"/>
  <c r="BC153" i="19"/>
  <c r="CC153" i="19" s="1"/>
  <c r="BB153" i="19"/>
  <c r="CB153" i="19" s="1"/>
  <c r="BB151" i="19"/>
  <c r="BB149" i="19"/>
  <c r="CB149" i="19" s="1"/>
  <c r="BC139" i="19"/>
  <c r="BB131" i="19"/>
  <c r="CB131" i="19" s="1"/>
  <c r="BK109" i="19"/>
  <c r="BK108" i="19"/>
  <c r="BK107" i="19"/>
  <c r="BK106" i="19"/>
  <c r="BK105" i="19"/>
  <c r="BK104" i="19"/>
  <c r="BN103" i="19"/>
  <c r="BK103" i="19"/>
  <c r="BN102" i="19"/>
  <c r="BO102" i="19" s="1"/>
  <c r="BK102" i="19"/>
  <c r="BN101" i="19"/>
  <c r="BO101" i="19" s="1"/>
  <c r="BK101" i="19"/>
  <c r="BK100" i="19"/>
  <c r="BK99" i="19"/>
  <c r="BK95" i="19"/>
  <c r="BK94" i="19"/>
  <c r="BK93" i="19"/>
  <c r="BK92" i="19"/>
  <c r="BN91" i="19"/>
  <c r="BO91" i="19" s="1"/>
  <c r="BK91" i="19"/>
  <c r="BN90" i="19"/>
  <c r="BO90" i="19" s="1"/>
  <c r="BK90" i="19"/>
  <c r="BE87" i="19"/>
  <c r="BE119" i="19" s="1"/>
  <c r="BO86" i="19"/>
  <c r="BP86" i="19" s="1"/>
  <c r="BK86" i="19"/>
  <c r="BB86" i="19"/>
  <c r="BO85" i="19"/>
  <c r="BI87" i="19" s="1"/>
  <c r="BI119" i="19" s="1"/>
  <c r="BK85" i="19"/>
  <c r="BJ82" i="19"/>
  <c r="BJ118" i="19" s="1"/>
  <c r="BO81" i="19"/>
  <c r="BK81" i="19"/>
  <c r="BO80" i="19"/>
  <c r="BK80" i="19"/>
  <c r="BP80" i="19" s="1"/>
  <c r="BO79" i="19"/>
  <c r="BF82" i="19" s="1"/>
  <c r="BF118" i="19" s="1"/>
  <c r="BK79" i="19"/>
  <c r="BO75" i="19"/>
  <c r="BP75" i="19" s="1"/>
  <c r="BK75" i="19"/>
  <c r="BO74" i="19"/>
  <c r="BK74" i="19"/>
  <c r="BP73" i="19"/>
  <c r="BO73" i="19"/>
  <c r="BK73" i="19"/>
  <c r="BO72" i="19"/>
  <c r="BK72" i="19"/>
  <c r="BO68" i="19"/>
  <c r="BI69" i="19" s="1"/>
  <c r="BI116" i="19" s="1"/>
  <c r="BK68" i="19"/>
  <c r="BP68" i="19" s="1"/>
  <c r="BO67" i="19"/>
  <c r="BK67" i="19"/>
  <c r="BO66" i="19"/>
  <c r="BJ69" i="19" s="1"/>
  <c r="BJ116" i="19" s="1"/>
  <c r="BK66" i="19"/>
  <c r="BO65" i="19"/>
  <c r="BK65" i="19"/>
  <c r="BP65" i="19" s="1"/>
  <c r="BO61" i="19"/>
  <c r="BK61" i="19"/>
  <c r="BP61" i="19" s="1"/>
  <c r="BK60" i="19"/>
  <c r="BN59" i="19"/>
  <c r="BN60" i="19" s="1"/>
  <c r="BO60" i="19" s="1"/>
  <c r="BK59" i="19"/>
  <c r="BN58" i="19"/>
  <c r="BO58" i="19" s="1"/>
  <c r="BK58" i="19"/>
  <c r="BO57" i="19"/>
  <c r="BK57" i="19"/>
  <c r="BP57" i="19" s="1"/>
  <c r="BO56" i="19"/>
  <c r="BK56" i="19"/>
  <c r="BP56" i="19" s="1"/>
  <c r="BO55" i="19"/>
  <c r="BK55" i="19"/>
  <c r="BL30" i="19"/>
  <c r="BL17" i="19"/>
  <c r="BL16" i="19"/>
  <c r="BL15" i="19"/>
  <c r="BL14" i="19"/>
  <c r="BL13" i="19"/>
  <c r="BL10" i="19"/>
  <c r="BC3" i="19"/>
  <c r="BC9" i="19" s="1"/>
  <c r="AL10" i="19"/>
  <c r="BC143" i="19"/>
  <c r="BC144" i="19"/>
  <c r="CC144" i="19" s="1"/>
  <c r="BC145" i="19"/>
  <c r="CC145" i="19" s="1"/>
  <c r="BC146" i="19"/>
  <c r="CC146" i="19" s="1"/>
  <c r="BC147" i="19"/>
  <c r="CC147" i="19" s="1"/>
  <c r="BC148" i="19"/>
  <c r="CC148" i="19" s="1"/>
  <c r="AC149" i="19"/>
  <c r="BC149" i="19" s="1"/>
  <c r="CC149" i="19" s="1"/>
  <c r="AC150" i="19"/>
  <c r="BC150" i="19" s="1"/>
  <c r="CC150" i="19" s="1"/>
  <c r="AC151" i="19"/>
  <c r="BC151" i="19" s="1"/>
  <c r="CC151" i="19" s="1"/>
  <c r="AC152" i="19"/>
  <c r="BC152" i="19" s="1"/>
  <c r="CC152" i="19" s="1"/>
  <c r="AC153" i="19"/>
  <c r="AC154" i="19"/>
  <c r="BC154" i="19" s="1"/>
  <c r="CC154" i="19" s="1"/>
  <c r="AC155" i="19"/>
  <c r="BC155" i="19" s="1"/>
  <c r="CC155" i="19" s="1"/>
  <c r="BC142" i="19"/>
  <c r="CC142" i="19" s="1"/>
  <c r="AB143" i="19"/>
  <c r="BB143" i="19" s="1"/>
  <c r="CB143" i="19" s="1"/>
  <c r="AB144" i="19"/>
  <c r="BB144" i="19" s="1"/>
  <c r="CB144" i="19" s="1"/>
  <c r="AB145" i="19"/>
  <c r="BB145" i="19" s="1"/>
  <c r="CB145" i="19" s="1"/>
  <c r="AB146" i="19"/>
  <c r="BB146" i="19" s="1"/>
  <c r="CB146" i="19" s="1"/>
  <c r="AB147" i="19"/>
  <c r="BB147" i="19" s="1"/>
  <c r="CB147" i="19" s="1"/>
  <c r="AB148" i="19"/>
  <c r="BB148" i="19" s="1"/>
  <c r="CB148" i="19" s="1"/>
  <c r="AB149" i="19"/>
  <c r="AB150" i="19"/>
  <c r="BB150" i="19" s="1"/>
  <c r="CB150" i="19" s="1"/>
  <c r="AB151" i="19"/>
  <c r="AB152" i="19"/>
  <c r="BB152" i="19" s="1"/>
  <c r="CB152" i="19" s="1"/>
  <c r="AB153" i="19"/>
  <c r="AB154" i="19"/>
  <c r="AB155" i="19"/>
  <c r="AB142" i="19"/>
  <c r="BB142" i="19" s="1"/>
  <c r="CB142" i="19" s="1"/>
  <c r="AB132" i="19"/>
  <c r="BB132" i="19" s="1"/>
  <c r="CB132" i="19" s="1"/>
  <c r="AB133" i="19"/>
  <c r="BB133" i="19" s="1"/>
  <c r="CB133" i="19" s="1"/>
  <c r="AB134" i="19"/>
  <c r="BB134" i="19" s="1"/>
  <c r="CB134" i="19" s="1"/>
  <c r="AB135" i="19"/>
  <c r="BB135" i="19" s="1"/>
  <c r="CB135" i="19" s="1"/>
  <c r="AB136" i="19"/>
  <c r="BB136" i="19" s="1"/>
  <c r="CB136" i="19" s="1"/>
  <c r="AB137" i="19"/>
  <c r="BB137" i="19" s="1"/>
  <c r="CB137" i="19" s="1"/>
  <c r="AB138" i="19"/>
  <c r="BB138" i="19" s="1"/>
  <c r="CB138" i="19" s="1"/>
  <c r="AB131" i="19"/>
  <c r="AD38" i="19"/>
  <c r="BD38" i="19" s="1"/>
  <c r="AE34" i="19"/>
  <c r="BE34" i="19" s="1"/>
  <c r="CE34" i="19" s="1"/>
  <c r="AF34" i="19"/>
  <c r="BF34" i="19" s="1"/>
  <c r="CF34" i="19" s="1"/>
  <c r="AG34" i="19"/>
  <c r="BG34" i="19" s="1"/>
  <c r="CG34" i="19" s="1"/>
  <c r="AH34" i="19"/>
  <c r="BH34" i="19" s="1"/>
  <c r="CH34" i="19" s="1"/>
  <c r="AI34" i="19"/>
  <c r="BI34" i="19" s="1"/>
  <c r="CI34" i="19" s="1"/>
  <c r="AJ34" i="19"/>
  <c r="BJ34" i="19" s="1"/>
  <c r="CJ34" i="19" s="1"/>
  <c r="AE35" i="19"/>
  <c r="BE35" i="19" s="1"/>
  <c r="CE35" i="19" s="1"/>
  <c r="AF35" i="19"/>
  <c r="BF35" i="19" s="1"/>
  <c r="CF35" i="19" s="1"/>
  <c r="AG35" i="19"/>
  <c r="BG35" i="19" s="1"/>
  <c r="CG35" i="19" s="1"/>
  <c r="AH35" i="19"/>
  <c r="BH35" i="19" s="1"/>
  <c r="CH35" i="19" s="1"/>
  <c r="AI35" i="19"/>
  <c r="BI35" i="19" s="1"/>
  <c r="CI35" i="19" s="1"/>
  <c r="AJ35" i="19"/>
  <c r="BJ35" i="19" s="1"/>
  <c r="CJ35" i="19" s="1"/>
  <c r="AD35" i="19"/>
  <c r="BD35" i="19" s="1"/>
  <c r="CD35" i="19" s="1"/>
  <c r="AD34" i="19"/>
  <c r="BD34" i="19" s="1"/>
  <c r="CD34" i="19" s="1"/>
  <c r="AC29" i="19"/>
  <c r="BC29" i="19" s="1"/>
  <c r="CC29" i="19" s="1"/>
  <c r="AE11" i="19"/>
  <c r="BE11" i="19" s="1"/>
  <c r="CE11" i="19" s="1"/>
  <c r="CE32" i="19" s="1"/>
  <c r="AF11" i="19"/>
  <c r="BF11" i="19" s="1"/>
  <c r="CF11" i="19" s="1"/>
  <c r="CF32" i="19" s="1"/>
  <c r="AG11" i="19"/>
  <c r="AG32" i="19" s="1"/>
  <c r="AH11" i="19"/>
  <c r="BH11" i="19" s="1"/>
  <c r="BH20" i="19" s="1"/>
  <c r="AI11" i="19"/>
  <c r="AI32" i="19" s="1"/>
  <c r="AJ11" i="19"/>
  <c r="BJ11" i="19" s="1"/>
  <c r="CJ11" i="19" s="1"/>
  <c r="CJ32" i="19" s="1"/>
  <c r="AD11" i="19"/>
  <c r="AD20" i="19" s="1"/>
  <c r="AM14" i="19"/>
  <c r="AM15" i="19"/>
  <c r="AM13" i="19"/>
  <c r="AH6" i="19"/>
  <c r="BH6" i="19" s="1"/>
  <c r="AC3" i="19"/>
  <c r="AC6" i="19"/>
  <c r="BC6" i="19" s="1"/>
  <c r="CC6" i="19" s="1"/>
  <c r="AJ157" i="19"/>
  <c r="AI157" i="19"/>
  <c r="AH157" i="19"/>
  <c r="AG157" i="19"/>
  <c r="AF157" i="19"/>
  <c r="AE157" i="19"/>
  <c r="AD157" i="19"/>
  <c r="AK109" i="19"/>
  <c r="AK108" i="19"/>
  <c r="AK107" i="19"/>
  <c r="AK106" i="19"/>
  <c r="AK105" i="19"/>
  <c r="AK104" i="19"/>
  <c r="AN103" i="19"/>
  <c r="AK103" i="19"/>
  <c r="AN102" i="19"/>
  <c r="AN107" i="19" s="1"/>
  <c r="AO107" i="19" s="1"/>
  <c r="AK102" i="19"/>
  <c r="AN101" i="19"/>
  <c r="AO101" i="19" s="1"/>
  <c r="AK101" i="19"/>
  <c r="AK100" i="19"/>
  <c r="AK99" i="19"/>
  <c r="AK95" i="19"/>
  <c r="AK94" i="19"/>
  <c r="AK93" i="19"/>
  <c r="AK92" i="19"/>
  <c r="AO91" i="19"/>
  <c r="AK91" i="19"/>
  <c r="AP91" i="19" s="1"/>
  <c r="AN90" i="19"/>
  <c r="AN91" i="19" s="1"/>
  <c r="AN92" i="19" s="1"/>
  <c r="AO92" i="19" s="1"/>
  <c r="AK90" i="19"/>
  <c r="AO86" i="19"/>
  <c r="AJ87" i="19" s="1"/>
  <c r="AJ119" i="19" s="1"/>
  <c r="AK86" i="19"/>
  <c r="AB86" i="19"/>
  <c r="AO85" i="19"/>
  <c r="AE87" i="19" s="1"/>
  <c r="AE119" i="19" s="1"/>
  <c r="AK85" i="19"/>
  <c r="AP85" i="19" s="1"/>
  <c r="AO81" i="19"/>
  <c r="AK81" i="19"/>
  <c r="AP81" i="19" s="1"/>
  <c r="AP80" i="19"/>
  <c r="AO80" i="19"/>
  <c r="AK80" i="19"/>
  <c r="AO79" i="19"/>
  <c r="AK79" i="19"/>
  <c r="AO75" i="19"/>
  <c r="AK75" i="19"/>
  <c r="AP74" i="19"/>
  <c r="AO74" i="19"/>
  <c r="AK74" i="19"/>
  <c r="AO73" i="19"/>
  <c r="AK73" i="19"/>
  <c r="AO72" i="19"/>
  <c r="AE76" i="19" s="1"/>
  <c r="AE117" i="19" s="1"/>
  <c r="AK72" i="19"/>
  <c r="AP72" i="19" s="1"/>
  <c r="AF69" i="19"/>
  <c r="AF116" i="19" s="1"/>
  <c r="AO68" i="19"/>
  <c r="AK68" i="19"/>
  <c r="AO67" i="19"/>
  <c r="AK67" i="19"/>
  <c r="AP67" i="19" s="1"/>
  <c r="AO66" i="19"/>
  <c r="AK66" i="19"/>
  <c r="AP66" i="19" s="1"/>
  <c r="AO65" i="19"/>
  <c r="AD69" i="19" s="1"/>
  <c r="AD116" i="19" s="1"/>
  <c r="AK65" i="19"/>
  <c r="AO61" i="19"/>
  <c r="AK61" i="19"/>
  <c r="AK60" i="19"/>
  <c r="AK59" i="19"/>
  <c r="AN58" i="19"/>
  <c r="AO58" i="19" s="1"/>
  <c r="AK58" i="19"/>
  <c r="AP58" i="19" s="1"/>
  <c r="AO57" i="19"/>
  <c r="AP57" i="19" s="1"/>
  <c r="AK57" i="19"/>
  <c r="AO56" i="19"/>
  <c r="AK56" i="19"/>
  <c r="AP56" i="19" s="1"/>
  <c r="AO55" i="19"/>
  <c r="AK55" i="19"/>
  <c r="AP55" i="19" s="1"/>
  <c r="AL30" i="19"/>
  <c r="AG14" i="26"/>
  <c r="AL17" i="19"/>
  <c r="AL16" i="19"/>
  <c r="AL15" i="19"/>
  <c r="AL14" i="19"/>
  <c r="AL13" i="19"/>
  <c r="AC9" i="19"/>
  <c r="J47" i="21"/>
  <c r="I47" i="21"/>
  <c r="H47" i="21"/>
  <c r="G47" i="21"/>
  <c r="F47" i="21"/>
  <c r="E47" i="21"/>
  <c r="D54" i="21"/>
  <c r="L41" i="21"/>
  <c r="L32" i="21"/>
  <c r="L27" i="21"/>
  <c r="L9" i="21"/>
  <c r="BC9" i="25" l="1"/>
  <c r="CC3" i="25"/>
  <c r="CC9" i="25" s="1"/>
  <c r="BP79" i="19"/>
  <c r="BI82" i="19"/>
  <c r="BI118" i="19" s="1"/>
  <c r="BP101" i="19"/>
  <c r="BN106" i="19"/>
  <c r="BO106" i="19" s="1"/>
  <c r="BP106" i="19" s="1"/>
  <c r="CP56" i="19"/>
  <c r="BB15" i="25"/>
  <c r="BD11" i="20"/>
  <c r="AD21" i="20"/>
  <c r="AG20" i="19"/>
  <c r="BJ20" i="19"/>
  <c r="CI24" i="25"/>
  <c r="BJ11" i="20"/>
  <c r="AJ21" i="20"/>
  <c r="AH20" i="19"/>
  <c r="CE20" i="19"/>
  <c r="AI69" i="19"/>
  <c r="AI116" i="19" s="1"/>
  <c r="AP75" i="19"/>
  <c r="BP74" i="19"/>
  <c r="BF87" i="19"/>
  <c r="BF119" i="19" s="1"/>
  <c r="BP102" i="19"/>
  <c r="BN107" i="19"/>
  <c r="BO107" i="19" s="1"/>
  <c r="BP107" i="19" s="1"/>
  <c r="CP61" i="19"/>
  <c r="CP86" i="19"/>
  <c r="AC9" i="25"/>
  <c r="AP94" i="25"/>
  <c r="AO104" i="25"/>
  <c r="AP104" i="25" s="1"/>
  <c r="AI20" i="19"/>
  <c r="AE20" i="19"/>
  <c r="AI87" i="19"/>
  <c r="AI119" i="19" s="1"/>
  <c r="AN59" i="19"/>
  <c r="AO59" i="19" s="1"/>
  <c r="BP66" i="19"/>
  <c r="BP69" i="19" s="1"/>
  <c r="BP81" i="19"/>
  <c r="BP85" i="19"/>
  <c r="BP87" i="19" s="1"/>
  <c r="BJ87" i="19"/>
  <c r="BJ119" i="19" s="1"/>
  <c r="CC3" i="19"/>
  <c r="CC9" i="19" s="1"/>
  <c r="CP72" i="19"/>
  <c r="CP75" i="19"/>
  <c r="CH87" i="19"/>
  <c r="CH119" i="19" s="1"/>
  <c r="CP103" i="19"/>
  <c r="AO63" i="25"/>
  <c r="AP63" i="25" s="1"/>
  <c r="AO88" i="25"/>
  <c r="BL81" i="25"/>
  <c r="BO81" i="25" s="1"/>
  <c r="AO71" i="20"/>
  <c r="AP71" i="20" s="1"/>
  <c r="BG11" i="20"/>
  <c r="BG21" i="20" s="1"/>
  <c r="AG21" i="20"/>
  <c r="AJ20" i="19"/>
  <c r="BF20" i="19"/>
  <c r="CI76" i="19"/>
  <c r="CI117" i="19" s="1"/>
  <c r="CD76" i="19"/>
  <c r="CD117" i="19" s="1"/>
  <c r="CP90" i="19"/>
  <c r="AE24" i="25"/>
  <c r="AO109" i="25"/>
  <c r="CB16" i="25"/>
  <c r="CB33" i="25" s="1"/>
  <c r="AG47" i="21"/>
  <c r="AD47" i="21"/>
  <c r="AF23" i="20"/>
  <c r="AF21" i="20"/>
  <c r="BE20" i="19"/>
  <c r="AH76" i="19"/>
  <c r="AH117" i="19" s="1"/>
  <c r="AO90" i="19"/>
  <c r="AP90" i="19" s="1"/>
  <c r="BP67" i="19"/>
  <c r="BD82" i="19"/>
  <c r="BD118" i="19" s="1"/>
  <c r="CP55" i="19"/>
  <c r="CH69" i="19"/>
  <c r="CH116" i="19" s="1"/>
  <c r="CP73" i="19"/>
  <c r="CH76" i="19"/>
  <c r="CH117" i="19" s="1"/>
  <c r="BG24" i="25"/>
  <c r="BN93" i="25"/>
  <c r="BO93" i="25" s="1"/>
  <c r="BE11" i="20"/>
  <c r="BE21" i="20" s="1"/>
  <c r="AE21" i="20"/>
  <c r="CJ20" i="19"/>
  <c r="BF69" i="19"/>
  <c r="BF116" i="19" s="1"/>
  <c r="CP82" i="19"/>
  <c r="CP101" i="19"/>
  <c r="AG24" i="25"/>
  <c r="BO69" i="25"/>
  <c r="BP69" i="25" s="1"/>
  <c r="BI23" i="20"/>
  <c r="BI21" i="20"/>
  <c r="AF20" i="19"/>
  <c r="CF20" i="19"/>
  <c r="BB35" i="25"/>
  <c r="CB18" i="25"/>
  <c r="CB35" i="25" s="1"/>
  <c r="AO65" i="21"/>
  <c r="AL44" i="21"/>
  <c r="AO45" i="26"/>
  <c r="AO43" i="26"/>
  <c r="AI26" i="26"/>
  <c r="AI31" i="26" s="1"/>
  <c r="AF26" i="26"/>
  <c r="AF28" i="26" s="1"/>
  <c r="AJ26" i="26"/>
  <c r="AJ28" i="26" s="1"/>
  <c r="BJ26" i="26"/>
  <c r="BJ28" i="26" s="1"/>
  <c r="AE26" i="26"/>
  <c r="AG26" i="26"/>
  <c r="AG28" i="26" s="1"/>
  <c r="BF26" i="26"/>
  <c r="BF28" i="26" s="1"/>
  <c r="AP72" i="20"/>
  <c r="AO70" i="20"/>
  <c r="AP70" i="20" s="1"/>
  <c r="BH11" i="20"/>
  <c r="BF11" i="20"/>
  <c r="BF21" i="20" s="1"/>
  <c r="AO76" i="25"/>
  <c r="AO69" i="25"/>
  <c r="AO68" i="25"/>
  <c r="AD32" i="25"/>
  <c r="CM14" i="25"/>
  <c r="AD25" i="25"/>
  <c r="AE25" i="25" s="1"/>
  <c r="AJ28" i="19"/>
  <c r="AJ43" i="19" s="1"/>
  <c r="BM15" i="19"/>
  <c r="BJ28" i="19" s="1"/>
  <c r="BJ43" i="19" s="1"/>
  <c r="BM14" i="19"/>
  <c r="CM14" i="19" s="1"/>
  <c r="BM13" i="19"/>
  <c r="BD11" i="19"/>
  <c r="BD20" i="19" s="1"/>
  <c r="AD29" i="19"/>
  <c r="AJ54" i="21"/>
  <c r="AG46" i="21"/>
  <c r="AG50" i="21" s="1"/>
  <c r="AH46" i="21"/>
  <c r="AH50" i="21" s="1"/>
  <c r="BP50" i="26"/>
  <c r="CD50" i="26"/>
  <c r="CP50" i="26" s="1"/>
  <c r="AO41" i="26"/>
  <c r="AE31" i="26"/>
  <c r="AJ24" i="20"/>
  <c r="BH6" i="20"/>
  <c r="AP58" i="25"/>
  <c r="AO103" i="25"/>
  <c r="AP103" i="25" s="1"/>
  <c r="AO87" i="25"/>
  <c r="AE89" i="25" s="1"/>
  <c r="AE127" i="25" s="1"/>
  <c r="BL67" i="25"/>
  <c r="AE36" i="25"/>
  <c r="AE45" i="25" s="1"/>
  <c r="AI36" i="25"/>
  <c r="AI45" i="25" s="1"/>
  <c r="AF36" i="25"/>
  <c r="AF45" i="25" s="1"/>
  <c r="AH34" i="25"/>
  <c r="AF32" i="25"/>
  <c r="AG32" i="25"/>
  <c r="AB34" i="25"/>
  <c r="CB34" i="25"/>
  <c r="BB31" i="25"/>
  <c r="CB14" i="25"/>
  <c r="CB31" i="25" s="1"/>
  <c r="AB31" i="25"/>
  <c r="BD25" i="25"/>
  <c r="BE25" i="25" s="1"/>
  <c r="BF25" i="25" s="1"/>
  <c r="CH6" i="25"/>
  <c r="CD25" i="25" s="1"/>
  <c r="AD21" i="19"/>
  <c r="AE21" i="19" s="1"/>
  <c r="AF21" i="19" s="1"/>
  <c r="AG21" i="19" s="1"/>
  <c r="AH21" i="19" s="1"/>
  <c r="AI21" i="19" s="1"/>
  <c r="AJ21" i="19" s="1"/>
  <c r="CI14" i="26"/>
  <c r="CG14" i="26"/>
  <c r="AG17" i="20"/>
  <c r="BJ14" i="26"/>
  <c r="BI14" i="26"/>
  <c r="CI17" i="20"/>
  <c r="CO103" i="25"/>
  <c r="BO62" i="25"/>
  <c r="BP62" i="25" s="1"/>
  <c r="BO57" i="25"/>
  <c r="BP57" i="25" s="1"/>
  <c r="AO110" i="25"/>
  <c r="AP110" i="25" s="1"/>
  <c r="AP76" i="25"/>
  <c r="AO74" i="25"/>
  <c r="AP74" i="25" s="1"/>
  <c r="AO70" i="25"/>
  <c r="AG71" i="25" s="1"/>
  <c r="AG124" i="25" s="1"/>
  <c r="AO59" i="25"/>
  <c r="AO57" i="25"/>
  <c r="AP57" i="25" s="1"/>
  <c r="AC139" i="19"/>
  <c r="CL34" i="21"/>
  <c r="BL68" i="21"/>
  <c r="BO68" i="21" s="1"/>
  <c r="BP68" i="21" s="1"/>
  <c r="BL66" i="21"/>
  <c r="CL66" i="21" s="1"/>
  <c r="CO66" i="21" s="1"/>
  <c r="CP66" i="21" s="1"/>
  <c r="BP65" i="21"/>
  <c r="CL65" i="21"/>
  <c r="CO65" i="21" s="1"/>
  <c r="CP65" i="21" s="1"/>
  <c r="BG46" i="21"/>
  <c r="CC15" i="21"/>
  <c r="CG46" i="21" s="1"/>
  <c r="BE46" i="21"/>
  <c r="AP67" i="21"/>
  <c r="BL67" i="21"/>
  <c r="AG17" i="21"/>
  <c r="AE29" i="21"/>
  <c r="AE51" i="21" s="1"/>
  <c r="AL34" i="21"/>
  <c r="BC14" i="21"/>
  <c r="BH45" i="21" s="1"/>
  <c r="BH49" i="21" s="1"/>
  <c r="BL34" i="21"/>
  <c r="BO66" i="21"/>
  <c r="BP66" i="21" s="1"/>
  <c r="BP72" i="21"/>
  <c r="AI29" i="21"/>
  <c r="AI51" i="21" s="1"/>
  <c r="AE46" i="21"/>
  <c r="AE50" i="21" s="1"/>
  <c r="AI46" i="21"/>
  <c r="AI50" i="21" s="1"/>
  <c r="AF54" i="21"/>
  <c r="BB23" i="21"/>
  <c r="BC29" i="21"/>
  <c r="CL68" i="21"/>
  <c r="CO68" i="21" s="1"/>
  <c r="CP68" i="21" s="1"/>
  <c r="AE45" i="21"/>
  <c r="AF46" i="21"/>
  <c r="AF50" i="21" s="1"/>
  <c r="AJ46" i="21"/>
  <c r="AJ50" i="21" s="1"/>
  <c r="AI54" i="21"/>
  <c r="AD50" i="21"/>
  <c r="AD54" i="21"/>
  <c r="BB24" i="21"/>
  <c r="BH41" i="21"/>
  <c r="BH54" i="21" s="1"/>
  <c r="CD72" i="21"/>
  <c r="CP72" i="21" s="1"/>
  <c r="BO64" i="21"/>
  <c r="CL64" i="21"/>
  <c r="CO64" i="21" s="1"/>
  <c r="AO64" i="21"/>
  <c r="AJ69" i="21" s="1"/>
  <c r="AJ53" i="21" s="1"/>
  <c r="AP63" i="21"/>
  <c r="AP66" i="21"/>
  <c r="BJ54" i="21"/>
  <c r="CJ41" i="21"/>
  <c r="CJ54" i="21" s="1"/>
  <c r="BI54" i="21"/>
  <c r="CI41" i="21"/>
  <c r="CI54" i="21" s="1"/>
  <c r="BG41" i="21"/>
  <c r="CF41" i="21"/>
  <c r="CF54" i="21" s="1"/>
  <c r="BE54" i="21"/>
  <c r="CE41" i="21"/>
  <c r="CE54" i="21" s="1"/>
  <c r="BD41" i="21"/>
  <c r="CD41" i="21" s="1"/>
  <c r="CD54" i="21" s="1"/>
  <c r="BC20" i="21"/>
  <c r="CC20" i="21" s="1"/>
  <c r="CG50" i="21" s="1"/>
  <c r="AE49" i="21"/>
  <c r="AI49" i="21"/>
  <c r="AH49" i="21"/>
  <c r="CI46" i="21"/>
  <c r="BF46" i="21"/>
  <c r="CE46" i="21"/>
  <c r="BI46" i="21"/>
  <c r="CF46" i="21"/>
  <c r="BJ46" i="21"/>
  <c r="BJ50" i="21" s="1"/>
  <c r="BP45" i="26"/>
  <c r="AP45" i="26"/>
  <c r="AP41" i="26"/>
  <c r="BO46" i="26"/>
  <c r="BP46" i="26" s="1"/>
  <c r="CL45" i="26"/>
  <c r="CO45" i="26" s="1"/>
  <c r="CP45" i="26"/>
  <c r="CL44" i="26"/>
  <c r="CO44" i="26" s="1"/>
  <c r="CP44" i="26" s="1"/>
  <c r="BO44" i="26"/>
  <c r="BP44" i="26"/>
  <c r="AO44" i="26"/>
  <c r="AP44" i="26" s="1"/>
  <c r="BO43" i="26"/>
  <c r="BP43" i="26" s="1"/>
  <c r="CL43" i="26"/>
  <c r="CO43" i="26" s="1"/>
  <c r="CP43" i="26" s="1"/>
  <c r="BL42" i="26"/>
  <c r="BO41" i="26"/>
  <c r="BP41" i="26" s="1"/>
  <c r="CL41" i="26"/>
  <c r="CO41" i="26" s="1"/>
  <c r="CP41" i="26" s="1"/>
  <c r="AH28" i="26"/>
  <c r="CC18" i="26"/>
  <c r="AF31" i="26"/>
  <c r="AL9" i="26"/>
  <c r="AH11" i="26" s="1"/>
  <c r="AH25" i="26" s="1"/>
  <c r="AH27" i="26" s="1"/>
  <c r="CU35" i="26"/>
  <c r="CV35" i="26"/>
  <c r="CL9" i="26"/>
  <c r="CJ11" i="26" s="1"/>
  <c r="CJ25" i="26" s="1"/>
  <c r="CW35" i="26"/>
  <c r="BL73" i="20"/>
  <c r="CP72" i="20"/>
  <c r="BO72" i="20"/>
  <c r="BP72" i="20" s="1"/>
  <c r="CL71" i="20"/>
  <c r="CO71" i="20" s="1"/>
  <c r="CP71" i="20" s="1"/>
  <c r="BO70" i="20"/>
  <c r="BP70" i="20" s="1"/>
  <c r="CL70" i="20"/>
  <c r="CO70" i="20" s="1"/>
  <c r="CP70" i="20" s="1"/>
  <c r="BL69" i="20"/>
  <c r="BL68" i="20"/>
  <c r="CI11" i="20"/>
  <c r="CI21" i="20" s="1"/>
  <c r="AH23" i="20"/>
  <c r="AG23" i="20"/>
  <c r="AG24" i="20" s="1"/>
  <c r="AE24" i="20"/>
  <c r="CE11" i="20"/>
  <c r="AD23" i="20"/>
  <c r="AD24" i="20" s="1"/>
  <c r="AL11" i="20"/>
  <c r="CD23" i="20"/>
  <c r="BH23" i="20"/>
  <c r="BH24" i="20" s="1"/>
  <c r="BD23" i="20"/>
  <c r="BJ23" i="20"/>
  <c r="BJ24" i="20" s="1"/>
  <c r="BO110" i="25"/>
  <c r="CL110" i="25"/>
  <c r="CO110" i="25" s="1"/>
  <c r="CP110" i="25" s="1"/>
  <c r="BP110" i="25"/>
  <c r="BL109" i="25"/>
  <c r="CO108" i="25"/>
  <c r="BL105" i="25"/>
  <c r="BL104" i="25"/>
  <c r="CP103" i="25"/>
  <c r="BO103" i="25"/>
  <c r="BP103" i="25" s="1"/>
  <c r="CL88" i="25"/>
  <c r="CO88" i="25" s="1"/>
  <c r="CJ89" i="25" s="1"/>
  <c r="CJ127" i="25" s="1"/>
  <c r="BO88" i="25"/>
  <c r="BF89" i="25" s="1"/>
  <c r="BF127" i="25" s="1"/>
  <c r="CL87" i="25"/>
  <c r="CO87" i="25" s="1"/>
  <c r="BO87" i="25"/>
  <c r="CL77" i="25"/>
  <c r="CO77" i="25" s="1"/>
  <c r="CP77" i="25" s="1"/>
  <c r="BO77" i="25"/>
  <c r="BP77" i="25" s="1"/>
  <c r="AO77" i="25"/>
  <c r="AH78" i="25" s="1"/>
  <c r="AH125" i="25" s="1"/>
  <c r="CL76" i="25"/>
  <c r="CO76" i="25" s="1"/>
  <c r="CP76" i="25" s="1"/>
  <c r="BO76" i="25"/>
  <c r="BP76" i="25" s="1"/>
  <c r="BO75" i="25"/>
  <c r="BP75" i="25" s="1"/>
  <c r="CL75" i="25"/>
  <c r="CO75" i="25" s="1"/>
  <c r="CP75" i="25" s="1"/>
  <c r="BL74" i="25"/>
  <c r="BO70" i="25"/>
  <c r="BP70" i="25" s="1"/>
  <c r="CP70" i="25"/>
  <c r="CL69" i="25"/>
  <c r="CO69" i="25" s="1"/>
  <c r="CP69" i="25"/>
  <c r="BO68" i="25"/>
  <c r="CL68" i="25"/>
  <c r="CO68" i="25" s="1"/>
  <c r="CP68" i="25" s="1"/>
  <c r="BO63" i="25"/>
  <c r="BP63" i="25" s="1"/>
  <c r="CL63" i="25"/>
  <c r="CO63" i="25" s="1"/>
  <c r="CP63" i="25"/>
  <c r="CL62" i="25"/>
  <c r="BO60" i="25"/>
  <c r="BP60" i="25" s="1"/>
  <c r="CL60" i="25"/>
  <c r="CO60" i="25" s="1"/>
  <c r="CP60" i="25" s="1"/>
  <c r="AO60" i="25"/>
  <c r="AP60" i="25" s="1"/>
  <c r="BL59" i="25"/>
  <c r="BO58" i="25"/>
  <c r="BP58" i="25" s="1"/>
  <c r="CL58" i="25"/>
  <c r="CO58" i="25" s="1"/>
  <c r="CP58" i="25" s="1"/>
  <c r="CL57" i="25"/>
  <c r="CO57" i="25" s="1"/>
  <c r="CP57" i="25" s="1"/>
  <c r="AH33" i="25"/>
  <c r="AH32" i="25"/>
  <c r="AD28" i="19"/>
  <c r="AD43" i="19" s="1"/>
  <c r="AI28" i="19"/>
  <c r="AI43" i="19" s="1"/>
  <c r="AE28" i="19"/>
  <c r="AE43" i="19" s="1"/>
  <c r="AG28" i="19"/>
  <c r="AG43" i="19" s="1"/>
  <c r="AH28" i="19"/>
  <c r="AH43" i="19" s="1"/>
  <c r="AE32" i="19"/>
  <c r="BD21" i="19"/>
  <c r="BE21" i="19" s="1"/>
  <c r="BF21" i="19" s="1"/>
  <c r="BG21" i="19" s="1"/>
  <c r="BH21" i="19" s="1"/>
  <c r="BI21" i="19" s="1"/>
  <c r="BJ21" i="19" s="1"/>
  <c r="CH6" i="19"/>
  <c r="CD21" i="19" s="1"/>
  <c r="BC164" i="25"/>
  <c r="CC150" i="25"/>
  <c r="CC164" i="25" s="1"/>
  <c r="AC164" i="25"/>
  <c r="AC147" i="25"/>
  <c r="BC139" i="25"/>
  <c r="CF14" i="26"/>
  <c r="CD17" i="20"/>
  <c r="BI17" i="20"/>
  <c r="AJ17" i="20"/>
  <c r="AJ14" i="26"/>
  <c r="AP70" i="25"/>
  <c r="AP88" i="25"/>
  <c r="AP116" i="25"/>
  <c r="BP116" i="25"/>
  <c r="CP116" i="25"/>
  <c r="BP115" i="25"/>
  <c r="CP115" i="25"/>
  <c r="AG40" i="25"/>
  <c r="AJ32" i="19"/>
  <c r="BI11" i="19"/>
  <c r="AH32" i="19"/>
  <c r="AF32" i="19"/>
  <c r="AD32" i="19"/>
  <c r="AJ33" i="25"/>
  <c r="AJ34" i="25"/>
  <c r="AG84" i="25"/>
  <c r="AG126" i="25" s="1"/>
  <c r="AP82" i="25"/>
  <c r="BL82" i="25"/>
  <c r="BP83" i="25"/>
  <c r="CL81" i="25"/>
  <c r="CO81" i="25" s="1"/>
  <c r="CL83" i="25"/>
  <c r="CO83" i="25" s="1"/>
  <c r="CP83" i="25" s="1"/>
  <c r="BD36" i="25"/>
  <c r="BD45" i="25" s="1"/>
  <c r="BE36" i="25"/>
  <c r="BE45" i="25" s="1"/>
  <c r="CM19" i="25"/>
  <c r="CI36" i="25" s="1"/>
  <c r="CI45" i="25" s="1"/>
  <c r="CC143" i="19"/>
  <c r="BC156" i="19"/>
  <c r="CC156" i="19"/>
  <c r="BE38" i="19"/>
  <c r="BF38" i="19" s="1"/>
  <c r="BG38" i="19" s="1"/>
  <c r="BH38" i="19" s="1"/>
  <c r="BI38" i="19" s="1"/>
  <c r="BJ38" i="19" s="1"/>
  <c r="CD38" i="19"/>
  <c r="CE38" i="19" s="1"/>
  <c r="CF38" i="19" s="1"/>
  <c r="CG38" i="19" s="1"/>
  <c r="CH38" i="19" s="1"/>
  <c r="CI38" i="19" s="1"/>
  <c r="CJ38" i="19" s="1"/>
  <c r="AE38" i="19"/>
  <c r="AF38" i="19" s="1"/>
  <c r="AG38" i="19" s="1"/>
  <c r="AH38" i="19" s="1"/>
  <c r="AI38" i="19" s="1"/>
  <c r="AJ38" i="19" s="1"/>
  <c r="AL34" i="19"/>
  <c r="AM18" i="19"/>
  <c r="CH11" i="19"/>
  <c r="BH32" i="19"/>
  <c r="BG11" i="19"/>
  <c r="AL11" i="19"/>
  <c r="AG22" i="19"/>
  <c r="CU51" i="19"/>
  <c r="BD32" i="19"/>
  <c r="CD11" i="19"/>
  <c r="CD20" i="19" s="1"/>
  <c r="BF11" i="25"/>
  <c r="CF11" i="25" s="1"/>
  <c r="CF40" i="25" s="1"/>
  <c r="BJ11" i="25"/>
  <c r="BJ24" i="25" s="1"/>
  <c r="BI11" i="25"/>
  <c r="CI11" i="25" s="1"/>
  <c r="BH11" i="25"/>
  <c r="CH11" i="25" s="1"/>
  <c r="CH24" i="25" s="1"/>
  <c r="CG11" i="25"/>
  <c r="CG24" i="25" s="1"/>
  <c r="BE11" i="25"/>
  <c r="CE11" i="25" s="1"/>
  <c r="CE40" i="25" s="1"/>
  <c r="BD11" i="25"/>
  <c r="BD24" i="25" s="1"/>
  <c r="AI35" i="25"/>
  <c r="BH36" i="25"/>
  <c r="BH45" i="25" s="1"/>
  <c r="BI36" i="25"/>
  <c r="BI45" i="25" s="1"/>
  <c r="CE35" i="25"/>
  <c r="CJ35" i="25"/>
  <c r="CG35" i="25"/>
  <c r="CF35" i="25"/>
  <c r="AE35" i="25"/>
  <c r="BE35" i="25"/>
  <c r="BM17" i="25"/>
  <c r="CM17" i="25" s="1"/>
  <c r="CE34" i="25" s="1"/>
  <c r="AF34" i="25"/>
  <c r="AI34" i="25"/>
  <c r="BM16" i="25"/>
  <c r="CM16" i="25" s="1"/>
  <c r="CF33" i="25" s="1"/>
  <c r="AE33" i="25"/>
  <c r="AI33" i="25"/>
  <c r="AF33" i="25"/>
  <c r="AG33" i="25"/>
  <c r="BM15" i="25"/>
  <c r="CM15" i="25" s="1"/>
  <c r="AE32" i="25"/>
  <c r="BL41" i="20"/>
  <c r="AL41" i="20"/>
  <c r="CL41" i="20"/>
  <c r="CP63" i="21"/>
  <c r="CL44" i="21"/>
  <c r="BP64" i="21"/>
  <c r="BE17" i="21"/>
  <c r="BF17" i="21"/>
  <c r="BG45" i="21"/>
  <c r="BG49" i="21" s="1"/>
  <c r="BP63" i="21"/>
  <c r="BH17" i="21"/>
  <c r="BD46" i="21"/>
  <c r="BH46" i="21"/>
  <c r="BL44" i="21"/>
  <c r="AP68" i="21"/>
  <c r="AP72" i="21"/>
  <c r="AL41" i="21"/>
  <c r="AJ29" i="21"/>
  <c r="AJ51" i="21" s="1"/>
  <c r="AI47" i="21"/>
  <c r="AG29" i="21"/>
  <c r="AG51" i="21" s="1"/>
  <c r="AF47" i="21"/>
  <c r="AJ47" i="21"/>
  <c r="AF29" i="21"/>
  <c r="AF51" i="21" s="1"/>
  <c r="AE47" i="21"/>
  <c r="AD29" i="21"/>
  <c r="AD51" i="21" s="1"/>
  <c r="AH29" i="21"/>
  <c r="AH51" i="21" s="1"/>
  <c r="AE17" i="21"/>
  <c r="AI17" i="21"/>
  <c r="AG45" i="21"/>
  <c r="AG49" i="21" s="1"/>
  <c r="AD17" i="21"/>
  <c r="AH17" i="21"/>
  <c r="AF45" i="21"/>
  <c r="AF49" i="21" s="1"/>
  <c r="AJ45" i="21"/>
  <c r="AJ49" i="21" s="1"/>
  <c r="AF17" i="21"/>
  <c r="AJ17" i="21"/>
  <c r="AD45" i="21"/>
  <c r="AD49" i="21" s="1"/>
  <c r="AP65" i="21"/>
  <c r="AG69" i="21"/>
  <c r="AG53" i="21" s="1"/>
  <c r="CD11" i="26"/>
  <c r="CP46" i="26"/>
  <c r="CD26" i="26"/>
  <c r="CI26" i="26"/>
  <c r="CF26" i="26"/>
  <c r="CH26" i="26"/>
  <c r="CE26" i="26"/>
  <c r="BG31" i="26"/>
  <c r="BG28" i="26"/>
  <c r="BD26" i="26"/>
  <c r="BH26" i="26"/>
  <c r="BE26" i="26"/>
  <c r="BI26" i="26"/>
  <c r="BL9" i="26"/>
  <c r="AP42" i="26"/>
  <c r="AP46" i="26"/>
  <c r="AG47" i="26"/>
  <c r="AP43" i="26"/>
  <c r="BC9" i="20"/>
  <c r="BC38" i="20"/>
  <c r="CC3" i="20"/>
  <c r="AC9" i="20"/>
  <c r="AC38" i="20"/>
  <c r="AH47" i="26"/>
  <c r="AE28" i="26"/>
  <c r="AD31" i="26"/>
  <c r="AH31" i="26"/>
  <c r="AD47" i="26"/>
  <c r="AD28" i="26"/>
  <c r="BE24" i="20"/>
  <c r="AP73" i="20"/>
  <c r="AP68" i="20"/>
  <c r="AE74" i="20"/>
  <c r="AH22" i="20"/>
  <c r="AF74" i="20"/>
  <c r="AI74" i="20"/>
  <c r="AE13" i="20"/>
  <c r="AE47" i="20" s="1"/>
  <c r="AF24" i="20"/>
  <c r="AH74" i="20"/>
  <c r="AJ74" i="20"/>
  <c r="AP69" i="20"/>
  <c r="AG74" i="20"/>
  <c r="AD74" i="20"/>
  <c r="CP88" i="25"/>
  <c r="CO61" i="25"/>
  <c r="CP61" i="25" s="1"/>
  <c r="CO62" i="25"/>
  <c r="CP62" i="25" s="1"/>
  <c r="CP92" i="25"/>
  <c r="CJ36" i="25"/>
  <c r="CJ45" i="25" s="1"/>
  <c r="CH89" i="25"/>
  <c r="CH127" i="25" s="1"/>
  <c r="CH35" i="25"/>
  <c r="CD35" i="25"/>
  <c r="CI35" i="25"/>
  <c r="CI40" i="25"/>
  <c r="CP87" i="25"/>
  <c r="CN93" i="25"/>
  <c r="CP108" i="25"/>
  <c r="BI35" i="25"/>
  <c r="BD35" i="25"/>
  <c r="BO61" i="25"/>
  <c r="BP61" i="25" s="1"/>
  <c r="BO108" i="25"/>
  <c r="BP108" i="25" s="1"/>
  <c r="BH35" i="25"/>
  <c r="BJ32" i="25"/>
  <c r="BG35" i="25"/>
  <c r="BP81" i="25"/>
  <c r="BP93" i="25"/>
  <c r="BF35" i="25"/>
  <c r="BJ35" i="25"/>
  <c r="BF36" i="25"/>
  <c r="BF45" i="25" s="1"/>
  <c r="BJ36" i="25"/>
  <c r="BJ45" i="25" s="1"/>
  <c r="BI40" i="25"/>
  <c r="AP105" i="25"/>
  <c r="AP109" i="25"/>
  <c r="AO108" i="25"/>
  <c r="AP108" i="25" s="1"/>
  <c r="AP81" i="25"/>
  <c r="AJ84" i="25"/>
  <c r="AJ126" i="25" s="1"/>
  <c r="AP69" i="25"/>
  <c r="AP67" i="25"/>
  <c r="AP59" i="25"/>
  <c r="AP115" i="25"/>
  <c r="AE34" i="25"/>
  <c r="AH35" i="25"/>
  <c r="AM22" i="25"/>
  <c r="AF35" i="25"/>
  <c r="AJ35" i="25"/>
  <c r="AG34" i="25"/>
  <c r="AG35" i="25"/>
  <c r="AD33" i="25"/>
  <c r="AD34" i="25"/>
  <c r="AD35" i="25"/>
  <c r="AL40" i="25"/>
  <c r="AJ37" i="25" s="1"/>
  <c r="AJ46" i="25" s="1"/>
  <c r="AF25" i="25"/>
  <c r="AI89" i="25"/>
  <c r="AI127" i="25" s="1"/>
  <c r="AD89" i="25"/>
  <c r="AD127" i="25" s="1"/>
  <c r="AG89" i="25"/>
  <c r="AG127" i="25" s="1"/>
  <c r="AH89" i="25"/>
  <c r="AH127" i="25" s="1"/>
  <c r="AN61" i="25"/>
  <c r="AI84" i="25"/>
  <c r="AI126" i="25" s="1"/>
  <c r="AP83" i="25"/>
  <c r="AJ71" i="25"/>
  <c r="AJ124" i="25" s="1"/>
  <c r="AH71" i="25"/>
  <c r="AH124" i="25" s="1"/>
  <c r="AP75" i="25"/>
  <c r="AF84" i="25"/>
  <c r="AF126" i="25" s="1"/>
  <c r="AE84" i="25"/>
  <c r="AE126" i="25" s="1"/>
  <c r="AN101" i="25"/>
  <c r="AN97" i="25"/>
  <c r="AO96" i="25"/>
  <c r="AO93" i="25"/>
  <c r="AP68" i="25"/>
  <c r="AH84" i="25"/>
  <c r="AH126" i="25" s="1"/>
  <c r="AD84" i="25"/>
  <c r="AD126" i="25" s="1"/>
  <c r="CD32" i="19"/>
  <c r="CN60" i="19"/>
  <c r="CO60" i="19" s="1"/>
  <c r="CP60" i="19" s="1"/>
  <c r="CO59" i="19"/>
  <c r="CP59" i="19" s="1"/>
  <c r="CP66" i="19"/>
  <c r="CP69" i="19" s="1"/>
  <c r="CJ76" i="19"/>
  <c r="CJ117" i="19" s="1"/>
  <c r="CF76" i="19"/>
  <c r="CF117" i="19" s="1"/>
  <c r="CJ69" i="19"/>
  <c r="CJ116" i="19" s="1"/>
  <c r="CF69" i="19"/>
  <c r="CF116" i="19" s="1"/>
  <c r="CG69" i="19"/>
  <c r="CG116" i="19" s="1"/>
  <c r="CO91" i="19"/>
  <c r="CN92" i="19"/>
  <c r="CH14" i="26"/>
  <c r="CF37" i="19"/>
  <c r="CP106" i="19"/>
  <c r="CL34" i="19"/>
  <c r="CL35" i="19"/>
  <c r="CI69" i="19"/>
  <c r="CI116" i="19" s="1"/>
  <c r="CD69" i="19"/>
  <c r="CD116" i="19" s="1"/>
  <c r="CI82" i="19"/>
  <c r="CI118" i="19" s="1"/>
  <c r="CE82" i="19"/>
  <c r="CE118" i="19" s="1"/>
  <c r="CG82" i="19"/>
  <c r="CG118" i="19" s="1"/>
  <c r="CP91" i="19"/>
  <c r="CP102" i="19"/>
  <c r="CO58" i="19"/>
  <c r="CG76" i="19"/>
  <c r="CG117" i="19" s="1"/>
  <c r="CF82" i="19"/>
  <c r="CF118" i="19" s="1"/>
  <c r="CJ82" i="19"/>
  <c r="CJ118" i="19" s="1"/>
  <c r="CP85" i="19"/>
  <c r="CP87" i="19" s="1"/>
  <c r="CG87" i="19"/>
  <c r="CG119" i="19" s="1"/>
  <c r="CE69" i="19"/>
  <c r="CE116" i="19" s="1"/>
  <c r="CE76" i="19"/>
  <c r="CE117" i="19" s="1"/>
  <c r="CD82" i="19"/>
  <c r="CD118" i="19" s="1"/>
  <c r="CE87" i="19"/>
  <c r="CE119" i="19" s="1"/>
  <c r="CI87" i="19"/>
  <c r="CI119" i="19" s="1"/>
  <c r="CN107" i="19"/>
  <c r="CO107" i="19" s="1"/>
  <c r="CP107" i="19" s="1"/>
  <c r="CN108" i="19"/>
  <c r="CO108" i="19" s="1"/>
  <c r="CP108" i="19" s="1"/>
  <c r="CF87" i="19"/>
  <c r="CF119" i="19" s="1"/>
  <c r="BF32" i="19"/>
  <c r="BJ32" i="19"/>
  <c r="BG14" i="26"/>
  <c r="BG28" i="19"/>
  <c r="BG43" i="19" s="1"/>
  <c r="BG62" i="19"/>
  <c r="BG115" i="19" s="1"/>
  <c r="BP91" i="19"/>
  <c r="BH76" i="19"/>
  <c r="BH117" i="19" s="1"/>
  <c r="BD76" i="19"/>
  <c r="BD117" i="19" s="1"/>
  <c r="BF76" i="19"/>
  <c r="BF117" i="19" s="1"/>
  <c r="BG76" i="19"/>
  <c r="BG117" i="19" s="1"/>
  <c r="BE76" i="19"/>
  <c r="BE117" i="19" s="1"/>
  <c r="BJ76" i="19"/>
  <c r="BJ117" i="19" s="1"/>
  <c r="BP72" i="19"/>
  <c r="BI76" i="19"/>
  <c r="BI117" i="19" s="1"/>
  <c r="BP90" i="19"/>
  <c r="BN92" i="19"/>
  <c r="BE22" i="19"/>
  <c r="BO103" i="19"/>
  <c r="BP103" i="19" s="1"/>
  <c r="BN108" i="19"/>
  <c r="BO108" i="19" s="1"/>
  <c r="BP108" i="19" s="1"/>
  <c r="BP58" i="19"/>
  <c r="BL35" i="19"/>
  <c r="BH62" i="19"/>
  <c r="BH115" i="19" s="1"/>
  <c r="BI62" i="19"/>
  <c r="BI115" i="19" s="1"/>
  <c r="BO59" i="19"/>
  <c r="BD62" i="19" s="1"/>
  <c r="BD115" i="19" s="1"/>
  <c r="BJ62" i="19"/>
  <c r="BJ115" i="19" s="1"/>
  <c r="BE69" i="19"/>
  <c r="BE116" i="19" s="1"/>
  <c r="BE32" i="19"/>
  <c r="BL34" i="19"/>
  <c r="BP55" i="19"/>
  <c r="BP60" i="19"/>
  <c r="BE62" i="19"/>
  <c r="BE115" i="19" s="1"/>
  <c r="BG82" i="19"/>
  <c r="BG118" i="19" s="1"/>
  <c r="BH82" i="19"/>
  <c r="BH118" i="19" s="1"/>
  <c r="BE82" i="19"/>
  <c r="BE118" i="19" s="1"/>
  <c r="BP59" i="19"/>
  <c r="BH69" i="19"/>
  <c r="BH116" i="19" s="1"/>
  <c r="BD69" i="19"/>
  <c r="BD116" i="19" s="1"/>
  <c r="BG69" i="19"/>
  <c r="BG116" i="19" s="1"/>
  <c r="BH87" i="19"/>
  <c r="BH119" i="19" s="1"/>
  <c r="BD87" i="19"/>
  <c r="BD119" i="19" s="1"/>
  <c r="BG87" i="19"/>
  <c r="BG119" i="19" s="1"/>
  <c r="AC156" i="19"/>
  <c r="AL35" i="19"/>
  <c r="AE22" i="19"/>
  <c r="AF28" i="19"/>
  <c r="AF43" i="19" s="1"/>
  <c r="AJ82" i="19"/>
  <c r="AJ118" i="19" s="1"/>
  <c r="AF82" i="19"/>
  <c r="AF118" i="19" s="1"/>
  <c r="AE82" i="19"/>
  <c r="AE118" i="19" s="1"/>
  <c r="AI82" i="19"/>
  <c r="AI118" i="19" s="1"/>
  <c r="AG82" i="19"/>
  <c r="AG118" i="19" s="1"/>
  <c r="AF76" i="19"/>
  <c r="AF117" i="19" s="1"/>
  <c r="AH82" i="19"/>
  <c r="AH118" i="19" s="1"/>
  <c r="AP65" i="19"/>
  <c r="AG76" i="19"/>
  <c r="AG117" i="19" s="1"/>
  <c r="AI76" i="19"/>
  <c r="AI117" i="19" s="1"/>
  <c r="AD76" i="19"/>
  <c r="AD117" i="19" s="1"/>
  <c r="AJ76" i="19"/>
  <c r="AJ117" i="19" s="1"/>
  <c r="AP79" i="19"/>
  <c r="AP82" i="19" s="1"/>
  <c r="AD82" i="19"/>
  <c r="AD118" i="19" s="1"/>
  <c r="AG87" i="19"/>
  <c r="AG119" i="19" s="1"/>
  <c r="AF87" i="19"/>
  <c r="AF119" i="19" s="1"/>
  <c r="AH87" i="19"/>
  <c r="AH119" i="19" s="1"/>
  <c r="AD87" i="19"/>
  <c r="AD119" i="19" s="1"/>
  <c r="AN93" i="19"/>
  <c r="AN108" i="19"/>
  <c r="AO108" i="19" s="1"/>
  <c r="AP108" i="19" s="1"/>
  <c r="AO103" i="19"/>
  <c r="AG62" i="19"/>
  <c r="AG115" i="19" s="1"/>
  <c r="AN106" i="19"/>
  <c r="AO106" i="19" s="1"/>
  <c r="AP106" i="19" s="1"/>
  <c r="AN60" i="19"/>
  <c r="AO60" i="19" s="1"/>
  <c r="AJ62" i="19" s="1"/>
  <c r="AJ115" i="19" s="1"/>
  <c r="AG69" i="19"/>
  <c r="AG116" i="19" s="1"/>
  <c r="AJ69" i="19"/>
  <c r="AJ116" i="19" s="1"/>
  <c r="AE69" i="19"/>
  <c r="AE116" i="19" s="1"/>
  <c r="AH69" i="19"/>
  <c r="AH116" i="19" s="1"/>
  <c r="AP76" i="19"/>
  <c r="AP73" i="19"/>
  <c r="AP59" i="19"/>
  <c r="AP68" i="19"/>
  <c r="AP92" i="19"/>
  <c r="AP101" i="19"/>
  <c r="AO102" i="19"/>
  <c r="AP102" i="19" s="1"/>
  <c r="AP61" i="19"/>
  <c r="AP86" i="19"/>
  <c r="AP87" i="19" s="1"/>
  <c r="AP103" i="19"/>
  <c r="AP107" i="19"/>
  <c r="E54" i="21"/>
  <c r="F54" i="21"/>
  <c r="G54" i="21"/>
  <c r="H54" i="21"/>
  <c r="I54" i="21"/>
  <c r="J54" i="21"/>
  <c r="P72" i="21"/>
  <c r="O68" i="21"/>
  <c r="K68" i="21"/>
  <c r="P68" i="21" s="1"/>
  <c r="O67" i="21"/>
  <c r="K67" i="21"/>
  <c r="O66" i="21"/>
  <c r="K66" i="21"/>
  <c r="O65" i="21"/>
  <c r="K65" i="21"/>
  <c r="O64" i="21"/>
  <c r="K64" i="21"/>
  <c r="O63" i="21"/>
  <c r="K63" i="21"/>
  <c r="J46" i="21"/>
  <c r="J50" i="21" s="1"/>
  <c r="J45" i="21"/>
  <c r="J49" i="21" s="1"/>
  <c r="I46" i="21"/>
  <c r="I50" i="21" s="1"/>
  <c r="I45" i="21"/>
  <c r="I49" i="21" s="1"/>
  <c r="H46" i="21"/>
  <c r="H50" i="21" s="1"/>
  <c r="H45" i="21"/>
  <c r="H49" i="21" s="1"/>
  <c r="G46" i="21"/>
  <c r="G50" i="21" s="1"/>
  <c r="G45" i="21"/>
  <c r="G49" i="21" s="1"/>
  <c r="F46" i="21"/>
  <c r="F50" i="21" s="1"/>
  <c r="F45" i="21"/>
  <c r="F49" i="21" s="1"/>
  <c r="E46" i="21"/>
  <c r="E50" i="21" s="1"/>
  <c r="E45" i="21"/>
  <c r="E49" i="21" s="1"/>
  <c r="D46" i="21"/>
  <c r="D50" i="21" s="1"/>
  <c r="D45" i="21"/>
  <c r="D49" i="21" s="1"/>
  <c r="E44" i="21"/>
  <c r="F44" i="21"/>
  <c r="G44" i="21"/>
  <c r="H44" i="21"/>
  <c r="I44" i="21"/>
  <c r="J44" i="21"/>
  <c r="D44" i="21"/>
  <c r="J34" i="21"/>
  <c r="I34" i="21"/>
  <c r="H34" i="21"/>
  <c r="G34" i="21"/>
  <c r="F34" i="21"/>
  <c r="E34" i="21"/>
  <c r="D34" i="21"/>
  <c r="B31" i="21"/>
  <c r="J29" i="21"/>
  <c r="J51" i="21" s="1"/>
  <c r="I29" i="21"/>
  <c r="I51" i="21" s="1"/>
  <c r="H29" i="21"/>
  <c r="H51" i="21" s="1"/>
  <c r="G29" i="21"/>
  <c r="G51" i="21" s="1"/>
  <c r="F29" i="21"/>
  <c r="E29" i="21"/>
  <c r="E51" i="21" s="1"/>
  <c r="D29" i="21"/>
  <c r="B32" i="21"/>
  <c r="B27" i="21"/>
  <c r="C24" i="21"/>
  <c r="J17" i="21"/>
  <c r="I17" i="21"/>
  <c r="H17" i="21"/>
  <c r="G17" i="21"/>
  <c r="F17" i="21"/>
  <c r="E17" i="21"/>
  <c r="D17" i="21"/>
  <c r="P67" i="21" l="1"/>
  <c r="AD62" i="19"/>
  <c r="AD115" i="19" s="1"/>
  <c r="CE23" i="20"/>
  <c r="CE21" i="20"/>
  <c r="BJ47" i="21"/>
  <c r="BD47" i="21"/>
  <c r="CH11" i="20"/>
  <c r="BH21" i="20"/>
  <c r="BF24" i="25"/>
  <c r="BP76" i="19"/>
  <c r="CF62" i="19"/>
  <c r="CF115" i="19" s="1"/>
  <c r="CG11" i="19"/>
  <c r="CG20" i="19" s="1"/>
  <c r="BG20" i="19"/>
  <c r="AP64" i="21"/>
  <c r="BH28" i="19"/>
  <c r="BH43" i="19" s="1"/>
  <c r="AH62" i="19"/>
  <c r="AH115" i="19" s="1"/>
  <c r="BF62" i="19"/>
  <c r="BF115" i="19" s="1"/>
  <c r="BI28" i="19"/>
  <c r="BI43" i="19" s="1"/>
  <c r="CE62" i="19"/>
  <c r="CE115" i="19" s="1"/>
  <c r="CH32" i="19"/>
  <c r="CH20" i="19"/>
  <c r="CI11" i="19"/>
  <c r="BI20" i="19"/>
  <c r="CP76" i="19"/>
  <c r="CD11" i="20"/>
  <c r="CD21" i="20" s="1"/>
  <c r="BD21" i="20"/>
  <c r="BP82" i="19"/>
  <c r="AH48" i="21"/>
  <c r="BF28" i="19"/>
  <c r="BF43" i="19" s="1"/>
  <c r="BD28" i="19"/>
  <c r="BE28" i="19"/>
  <c r="BE43" i="19" s="1"/>
  <c r="AP84" i="25"/>
  <c r="BN94" i="25"/>
  <c r="CM15" i="19"/>
  <c r="CG28" i="19" s="1"/>
  <c r="CG43" i="19" s="1"/>
  <c r="BH24" i="25"/>
  <c r="BE24" i="25"/>
  <c r="BI24" i="25"/>
  <c r="AF62" i="19"/>
  <c r="AF115" i="19" s="1"/>
  <c r="CF24" i="25"/>
  <c r="CE24" i="25"/>
  <c r="CJ11" i="20"/>
  <c r="BJ21" i="20"/>
  <c r="CB15" i="25"/>
  <c r="CB32" i="25" s="1"/>
  <c r="BB32" i="25"/>
  <c r="CE50" i="21"/>
  <c r="AI28" i="26"/>
  <c r="AG31" i="26"/>
  <c r="AL26" i="26"/>
  <c r="AN26" i="26" s="1"/>
  <c r="AI47" i="26"/>
  <c r="AJ47" i="26"/>
  <c r="AE47" i="26"/>
  <c r="AF47" i="26"/>
  <c r="AJ31" i="26"/>
  <c r="BF31" i="26"/>
  <c r="CG26" i="26"/>
  <c r="CG31" i="26" s="1"/>
  <c r="CJ26" i="26"/>
  <c r="CJ27" i="26" s="1"/>
  <c r="BJ31" i="26"/>
  <c r="AJ11" i="26"/>
  <c r="AJ25" i="26" s="1"/>
  <c r="AJ27" i="26" s="1"/>
  <c r="AJ29" i="26" s="1"/>
  <c r="AP74" i="20"/>
  <c r="BP88" i="25"/>
  <c r="BD89" i="25"/>
  <c r="BD127" i="25" s="1"/>
  <c r="CG89" i="25"/>
  <c r="CG127" i="25" s="1"/>
  <c r="AP87" i="25"/>
  <c r="AJ89" i="25"/>
  <c r="AJ127" i="25" s="1"/>
  <c r="AF89" i="25"/>
  <c r="AF127" i="25" s="1"/>
  <c r="AJ78" i="25"/>
  <c r="AJ125" i="25" s="1"/>
  <c r="AI78" i="25"/>
  <c r="AI125" i="25" s="1"/>
  <c r="AE71" i="25"/>
  <c r="AE124" i="25" s="1"/>
  <c r="AD71" i="25"/>
  <c r="AD124" i="25" s="1"/>
  <c r="AI71" i="25"/>
  <c r="AI124" i="25" s="1"/>
  <c r="AF71" i="25"/>
  <c r="AF124" i="25" s="1"/>
  <c r="AL45" i="25"/>
  <c r="AN45" i="25" s="1"/>
  <c r="AG25" i="25"/>
  <c r="AH25" i="25" s="1"/>
  <c r="AF26" i="25"/>
  <c r="AF27" i="25" s="1"/>
  <c r="AF31" i="25" s="1"/>
  <c r="CE25" i="25"/>
  <c r="AG26" i="25"/>
  <c r="BG25" i="25"/>
  <c r="BH25" i="25" s="1"/>
  <c r="AJ22" i="19"/>
  <c r="AJ23" i="19" s="1"/>
  <c r="AJ27" i="19" s="1"/>
  <c r="AD22" i="19"/>
  <c r="AD23" i="19" s="1"/>
  <c r="AD27" i="19" s="1"/>
  <c r="BF22" i="19"/>
  <c r="BF23" i="19" s="1"/>
  <c r="AI22" i="19"/>
  <c r="AI23" i="19" s="1"/>
  <c r="AI27" i="19" s="1"/>
  <c r="AI42" i="19" s="1"/>
  <c r="BJ22" i="19"/>
  <c r="BM18" i="19"/>
  <c r="CM13" i="19"/>
  <c r="AH22" i="19"/>
  <c r="AH23" i="19" s="1"/>
  <c r="AH27" i="19" s="1"/>
  <c r="AH42" i="19" s="1"/>
  <c r="AF22" i="19"/>
  <c r="AF23" i="19" s="1"/>
  <c r="AF27" i="19" s="1"/>
  <c r="AF42" i="19" s="1"/>
  <c r="BH29" i="21"/>
  <c r="BH51" i="21" s="1"/>
  <c r="BF29" i="21"/>
  <c r="BF51" i="21" s="1"/>
  <c r="BH47" i="21"/>
  <c r="BH48" i="21" s="1"/>
  <c r="BD29" i="21"/>
  <c r="BF47" i="21"/>
  <c r="BI47" i="21"/>
  <c r="BI45" i="21"/>
  <c r="BD17" i="21"/>
  <c r="AF48" i="21"/>
  <c r="AF52" i="21" s="1"/>
  <c r="BD45" i="21"/>
  <c r="BD49" i="21" s="1"/>
  <c r="BF45" i="21"/>
  <c r="BF49" i="21" s="1"/>
  <c r="BE45" i="21"/>
  <c r="BE49" i="21" s="1"/>
  <c r="BJ45" i="21"/>
  <c r="AE48" i="21"/>
  <c r="AE52" i="21" s="1"/>
  <c r="BG17" i="21"/>
  <c r="BJ17" i="21"/>
  <c r="BI17" i="21"/>
  <c r="CC14" i="21"/>
  <c r="AH29" i="26"/>
  <c r="AI11" i="26"/>
  <c r="AI25" i="26" s="1"/>
  <c r="AI27" i="26" s="1"/>
  <c r="AI29" i="26" s="1"/>
  <c r="AE11" i="26"/>
  <c r="AE25" i="26" s="1"/>
  <c r="AE27" i="26" s="1"/>
  <c r="AE29" i="26" s="1"/>
  <c r="AG11" i="26"/>
  <c r="AG25" i="26" s="1"/>
  <c r="AG27" i="26" s="1"/>
  <c r="AG29" i="26" s="1"/>
  <c r="AF11" i="26"/>
  <c r="AF25" i="26" s="1"/>
  <c r="AF27" i="26" s="1"/>
  <c r="AF29" i="26" s="1"/>
  <c r="AD11" i="26"/>
  <c r="AF14" i="20"/>
  <c r="AI14" i="20"/>
  <c r="AH14" i="20"/>
  <c r="AH13" i="20"/>
  <c r="AH47" i="20" s="1"/>
  <c r="AH49" i="20" s="1"/>
  <c r="AG14" i="20"/>
  <c r="AD13" i="20"/>
  <c r="AD47" i="20" s="1"/>
  <c r="AD50" i="20" s="1"/>
  <c r="AE14" i="20"/>
  <c r="AD14" i="20"/>
  <c r="AD56" i="20" s="1"/>
  <c r="CH6" i="20"/>
  <c r="CD22" i="20" s="1"/>
  <c r="CE22" i="20" s="1"/>
  <c r="CF22" i="20" s="1"/>
  <c r="CG22" i="20" s="1"/>
  <c r="CH22" i="20" s="1"/>
  <c r="CI22" i="20" s="1"/>
  <c r="CJ22" i="20" s="1"/>
  <c r="BD22" i="20"/>
  <c r="BE22" i="20" s="1"/>
  <c r="BF22" i="20" s="1"/>
  <c r="BG22" i="20" s="1"/>
  <c r="BH22" i="20" s="1"/>
  <c r="BI22" i="20" s="1"/>
  <c r="BJ22" i="20" s="1"/>
  <c r="BG26" i="25"/>
  <c r="BG27" i="25" s="1"/>
  <c r="BG31" i="25" s="1"/>
  <c r="BD26" i="25"/>
  <c r="BD27" i="25" s="1"/>
  <c r="BD31" i="25" s="1"/>
  <c r="AE26" i="25"/>
  <c r="AE27" i="25" s="1"/>
  <c r="AE31" i="25" s="1"/>
  <c r="BH33" i="25"/>
  <c r="BI89" i="25"/>
  <c r="BI127" i="25" s="1"/>
  <c r="BH89" i="25"/>
  <c r="BH127" i="25" s="1"/>
  <c r="BO67" i="25"/>
  <c r="BH71" i="25" s="1"/>
  <c r="BH124" i="25" s="1"/>
  <c r="CL67" i="25"/>
  <c r="CO67" i="25" s="1"/>
  <c r="CJ71" i="25" s="1"/>
  <c r="CJ124" i="25" s="1"/>
  <c r="AD26" i="25"/>
  <c r="AD27" i="25" s="1"/>
  <c r="AD31" i="25" s="1"/>
  <c r="AL36" i="25"/>
  <c r="CJ33" i="25"/>
  <c r="BE33" i="25"/>
  <c r="BJ33" i="25"/>
  <c r="AL32" i="25"/>
  <c r="CE21" i="19"/>
  <c r="CD22" i="19"/>
  <c r="CD23" i="19" s="1"/>
  <c r="CD27" i="19" s="1"/>
  <c r="BE23" i="19"/>
  <c r="BJ23" i="19"/>
  <c r="BJ27" i="19" s="1"/>
  <c r="AG23" i="19"/>
  <c r="AE23" i="19"/>
  <c r="AE27" i="19" s="1"/>
  <c r="BD17" i="20"/>
  <c r="AD17" i="20"/>
  <c r="BG17" i="20"/>
  <c r="BD14" i="26"/>
  <c r="CJ17" i="20"/>
  <c r="AH14" i="26"/>
  <c r="BJ17" i="20"/>
  <c r="CH17" i="20"/>
  <c r="CG17" i="20"/>
  <c r="BE17" i="20"/>
  <c r="CF17" i="20"/>
  <c r="CE14" i="26"/>
  <c r="BF17" i="20"/>
  <c r="BH17" i="20"/>
  <c r="BH14" i="26"/>
  <c r="BE14" i="26"/>
  <c r="CJ14" i="26"/>
  <c r="CE17" i="20"/>
  <c r="CD14" i="26"/>
  <c r="BF14" i="26"/>
  <c r="CI89" i="25"/>
  <c r="CI127" i="25" s="1"/>
  <c r="CF89" i="25"/>
  <c r="CF127" i="25" s="1"/>
  <c r="CE89" i="25"/>
  <c r="CE127" i="25" s="1"/>
  <c r="CD89" i="25"/>
  <c r="CD127" i="25" s="1"/>
  <c r="CI71" i="25"/>
  <c r="CI124" i="25" s="1"/>
  <c r="CD71" i="25"/>
  <c r="CD124" i="25" s="1"/>
  <c r="BG89" i="25"/>
  <c r="BG127" i="25" s="1"/>
  <c r="BP68" i="25"/>
  <c r="BG71" i="25"/>
  <c r="BG124" i="25" s="1"/>
  <c r="AD78" i="25"/>
  <c r="AD125" i="25" s="1"/>
  <c r="AG78" i="25"/>
  <c r="AG125" i="25" s="1"/>
  <c r="AP77" i="25"/>
  <c r="AF78" i="25"/>
  <c r="AF125" i="25" s="1"/>
  <c r="AE78" i="25"/>
  <c r="AE125" i="25" s="1"/>
  <c r="AL54" i="21"/>
  <c r="CT52" i="21" s="1"/>
  <c r="AL50" i="21"/>
  <c r="AL46" i="21"/>
  <c r="AN46" i="21" s="1"/>
  <c r="CF50" i="21"/>
  <c r="BF50" i="21"/>
  <c r="CH41" i="21"/>
  <c r="CH54" i="21" s="1"/>
  <c r="BB32" i="21"/>
  <c r="CB24" i="21"/>
  <c r="CB32" i="21" s="1"/>
  <c r="BI29" i="21"/>
  <c r="BI51" i="21" s="1"/>
  <c r="BE47" i="21"/>
  <c r="BG47" i="21"/>
  <c r="BG48" i="21" s="1"/>
  <c r="BI50" i="21"/>
  <c r="CI50" i="21"/>
  <c r="CC29" i="21"/>
  <c r="CJ29" i="21" s="1"/>
  <c r="CJ51" i="21" s="1"/>
  <c r="BB27" i="21"/>
  <c r="CB23" i="21"/>
  <c r="CB27" i="21" s="1"/>
  <c r="AF69" i="21"/>
  <c r="AF53" i="21" s="1"/>
  <c r="AE69" i="21"/>
  <c r="AE53" i="21" s="1"/>
  <c r="BE29" i="21"/>
  <c r="BE51" i="21" s="1"/>
  <c r="BG29" i="21"/>
  <c r="BG51" i="21" s="1"/>
  <c r="BH50" i="21"/>
  <c r="BJ29" i="21"/>
  <c r="BJ51" i="21" s="1"/>
  <c r="BL41" i="21"/>
  <c r="CP64" i="21"/>
  <c r="CH17" i="21"/>
  <c r="CH46" i="21"/>
  <c r="CH50" i="21" s="1"/>
  <c r="CJ46" i="21"/>
  <c r="CJ50" i="21" s="1"/>
  <c r="CD46" i="21"/>
  <c r="BG50" i="21"/>
  <c r="CL67" i="21"/>
  <c r="CO67" i="21" s="1"/>
  <c r="BO67" i="21"/>
  <c r="AI69" i="21"/>
  <c r="AI53" i="21" s="1"/>
  <c r="AH69" i="21"/>
  <c r="AH53" i="21" s="1"/>
  <c r="P63" i="21"/>
  <c r="AD69" i="21"/>
  <c r="AD53" i="21" s="1"/>
  <c r="AP69" i="21"/>
  <c r="BG54" i="21"/>
  <c r="CG41" i="21"/>
  <c r="BD54" i="21"/>
  <c r="L34" i="21"/>
  <c r="AL47" i="21"/>
  <c r="BE50" i="21"/>
  <c r="AL45" i="21"/>
  <c r="AN45" i="21" s="1"/>
  <c r="J28" i="24"/>
  <c r="AL17" i="21"/>
  <c r="CE45" i="21"/>
  <c r="L17" i="21"/>
  <c r="AP47" i="26"/>
  <c r="CL42" i="26"/>
  <c r="CO42" i="26" s="1"/>
  <c r="BO42" i="26"/>
  <c r="CG28" i="26"/>
  <c r="CY23" i="26"/>
  <c r="CI11" i="26"/>
  <c r="CI25" i="26" s="1"/>
  <c r="CI27" i="26" s="1"/>
  <c r="CG11" i="26"/>
  <c r="CG25" i="26" s="1"/>
  <c r="CE11" i="26"/>
  <c r="CE25" i="26" s="1"/>
  <c r="CE27" i="26" s="1"/>
  <c r="CF11" i="26"/>
  <c r="CF25" i="26" s="1"/>
  <c r="CF27" i="26" s="1"/>
  <c r="CH11" i="26"/>
  <c r="CH25" i="26" s="1"/>
  <c r="CH27" i="26" s="1"/>
  <c r="BO73" i="20"/>
  <c r="BP73" i="20" s="1"/>
  <c r="CL73" i="20"/>
  <c r="CO73" i="20" s="1"/>
  <c r="CP73" i="20" s="1"/>
  <c r="BO69" i="20"/>
  <c r="BP69" i="20" s="1"/>
  <c r="CL69" i="20"/>
  <c r="CO69" i="20" s="1"/>
  <c r="CP69" i="20" s="1"/>
  <c r="BO68" i="20"/>
  <c r="CL68" i="20"/>
  <c r="CO68" i="20" s="1"/>
  <c r="CI24" i="20"/>
  <c r="AJ13" i="20"/>
  <c r="AJ47" i="20" s="1"/>
  <c r="AJ49" i="20" s="1"/>
  <c r="AJ14" i="20"/>
  <c r="BD24" i="20"/>
  <c r="BI24" i="20"/>
  <c r="BG23" i="20"/>
  <c r="BG24" i="20" s="1"/>
  <c r="CG11" i="20"/>
  <c r="BL11" i="20"/>
  <c r="BF23" i="20"/>
  <c r="BF24" i="20" s="1"/>
  <c r="CF11" i="20"/>
  <c r="AG13" i="20"/>
  <c r="AG47" i="20" s="1"/>
  <c r="AG48" i="20" s="1"/>
  <c r="CE24" i="20"/>
  <c r="AI13" i="20"/>
  <c r="AI47" i="20" s="1"/>
  <c r="AI49" i="20" s="1"/>
  <c r="AF13" i="20"/>
  <c r="AF47" i="20" s="1"/>
  <c r="AF50" i="20" s="1"/>
  <c r="AI14" i="26"/>
  <c r="AE17" i="20"/>
  <c r="AI17" i="20"/>
  <c r="AE14" i="26"/>
  <c r="AF14" i="26"/>
  <c r="AH17" i="20"/>
  <c r="AF17" i="20"/>
  <c r="AD14" i="26"/>
  <c r="CL109" i="25"/>
  <c r="CO109" i="25" s="1"/>
  <c r="CP109" i="25" s="1"/>
  <c r="BO109" i="25"/>
  <c r="BP109" i="25" s="1"/>
  <c r="BO105" i="25"/>
  <c r="BP105" i="25" s="1"/>
  <c r="CL105" i="25"/>
  <c r="CO105" i="25" s="1"/>
  <c r="CP105" i="25" s="1"/>
  <c r="BO104" i="25"/>
  <c r="BP104" i="25" s="1"/>
  <c r="CL104" i="25"/>
  <c r="CO104" i="25" s="1"/>
  <c r="CP104" i="25" s="1"/>
  <c r="AP89" i="25"/>
  <c r="BE89" i="25"/>
  <c r="BE127" i="25" s="1"/>
  <c r="BJ89" i="25"/>
  <c r="BJ127" i="25" s="1"/>
  <c r="BP87" i="25"/>
  <c r="BP89" i="25" s="1"/>
  <c r="BO74" i="25"/>
  <c r="CL74" i="25"/>
  <c r="CO74" i="25" s="1"/>
  <c r="BO59" i="25"/>
  <c r="BE64" i="25" s="1"/>
  <c r="BE123" i="25" s="1"/>
  <c r="CL59" i="25"/>
  <c r="CO59" i="25" s="1"/>
  <c r="CI64" i="25" s="1"/>
  <c r="CI123" i="25" s="1"/>
  <c r="CG36" i="25"/>
  <c r="CG45" i="25" s="1"/>
  <c r="CG34" i="25"/>
  <c r="CI34" i="25"/>
  <c r="BD34" i="25"/>
  <c r="BG34" i="25"/>
  <c r="BJ34" i="25"/>
  <c r="BE34" i="25"/>
  <c r="BI34" i="25"/>
  <c r="BH34" i="25"/>
  <c r="BF34" i="25"/>
  <c r="BD33" i="25"/>
  <c r="CE33" i="25"/>
  <c r="BG33" i="25"/>
  <c r="BI33" i="25"/>
  <c r="BF33" i="25"/>
  <c r="BM22" i="25"/>
  <c r="BF40" i="25"/>
  <c r="BG32" i="19"/>
  <c r="CV51" i="19"/>
  <c r="AL32" i="19"/>
  <c r="AI29" i="19" s="1"/>
  <c r="AI44" i="19" s="1"/>
  <c r="AI45" i="19" s="1"/>
  <c r="CG32" i="19"/>
  <c r="BI32" i="19"/>
  <c r="BL11" i="19"/>
  <c r="BC147" i="25"/>
  <c r="CC139" i="25"/>
  <c r="CC147" i="25" s="1"/>
  <c r="CP89" i="25"/>
  <c r="BH40" i="25"/>
  <c r="AL43" i="19"/>
  <c r="AN43" i="19" s="1"/>
  <c r="CW51" i="19"/>
  <c r="CC14" i="20"/>
  <c r="CE36" i="25"/>
  <c r="CE45" i="25" s="1"/>
  <c r="CM22" i="25"/>
  <c r="CF36" i="25"/>
  <c r="CF45" i="25" s="1"/>
  <c r="CI32" i="25"/>
  <c r="CD36" i="25"/>
  <c r="CD45" i="25" s="1"/>
  <c r="CD32" i="25"/>
  <c r="CH36" i="25"/>
  <c r="CH45" i="25" s="1"/>
  <c r="BO82" i="25"/>
  <c r="CL82" i="25"/>
  <c r="CO82" i="25" s="1"/>
  <c r="CE84" i="25" s="1"/>
  <c r="CE126" i="25" s="1"/>
  <c r="CP81" i="25"/>
  <c r="CD84" i="25"/>
  <c r="CD126" i="25" s="1"/>
  <c r="AP78" i="25"/>
  <c r="AP71" i="25"/>
  <c r="BI32" i="25"/>
  <c r="BF32" i="25"/>
  <c r="BE32" i="25"/>
  <c r="BG32" i="25"/>
  <c r="BD32" i="25"/>
  <c r="BH32" i="25"/>
  <c r="CI28" i="19"/>
  <c r="CI43" i="19" s="1"/>
  <c r="CL11" i="19"/>
  <c r="AD37" i="25"/>
  <c r="BE40" i="25"/>
  <c r="AE37" i="25"/>
  <c r="AE46" i="25" s="1"/>
  <c r="AG37" i="25"/>
  <c r="AG46" i="25" s="1"/>
  <c r="BJ40" i="25"/>
  <c r="CJ11" i="25"/>
  <c r="CJ24" i="25" s="1"/>
  <c r="CH40" i="25"/>
  <c r="CG40" i="25"/>
  <c r="AI37" i="25"/>
  <c r="AI46" i="25" s="1"/>
  <c r="AF37" i="25"/>
  <c r="AF46" i="25" s="1"/>
  <c r="AH37" i="25"/>
  <c r="AH46" i="25" s="1"/>
  <c r="BD40" i="25"/>
  <c r="CD11" i="25"/>
  <c r="CD24" i="25" s="1"/>
  <c r="CD34" i="25"/>
  <c r="CJ34" i="25"/>
  <c r="CH34" i="25"/>
  <c r="CF34" i="25"/>
  <c r="AL33" i="25"/>
  <c r="CD33" i="25"/>
  <c r="CI33" i="25"/>
  <c r="CH33" i="25"/>
  <c r="CG33" i="25"/>
  <c r="CG32" i="25"/>
  <c r="CF32" i="25"/>
  <c r="CE32" i="25"/>
  <c r="CJ32" i="25"/>
  <c r="CH32" i="25"/>
  <c r="BL42" i="20"/>
  <c r="BI49" i="21"/>
  <c r="BD51" i="21"/>
  <c r="BD50" i="21"/>
  <c r="BL46" i="21"/>
  <c r="BN46" i="21" s="1"/>
  <c r="AL51" i="21"/>
  <c r="AI48" i="21"/>
  <c r="AI52" i="21" s="1"/>
  <c r="AH52" i="21"/>
  <c r="AL29" i="21"/>
  <c r="AL49" i="21"/>
  <c r="AD48" i="21"/>
  <c r="AD52" i="21" s="1"/>
  <c r="AG48" i="21"/>
  <c r="AG52" i="21" s="1"/>
  <c r="AG55" i="21" s="1"/>
  <c r="AJ48" i="21"/>
  <c r="AJ52" i="21" s="1"/>
  <c r="AJ55" i="21" s="1"/>
  <c r="CI31" i="26"/>
  <c r="CI28" i="26"/>
  <c r="CE31" i="26"/>
  <c r="CE28" i="26"/>
  <c r="CD28" i="26"/>
  <c r="CD31" i="26"/>
  <c r="CH31" i="26"/>
  <c r="CH28" i="26"/>
  <c r="CD25" i="26"/>
  <c r="CF28" i="26"/>
  <c r="CF31" i="26"/>
  <c r="BJ11" i="26"/>
  <c r="BJ25" i="26" s="1"/>
  <c r="BJ27" i="26" s="1"/>
  <c r="BJ29" i="26" s="1"/>
  <c r="BF11" i="26"/>
  <c r="BF25" i="26" s="1"/>
  <c r="BF27" i="26" s="1"/>
  <c r="BF29" i="26" s="1"/>
  <c r="BH11" i="26"/>
  <c r="BH25" i="26" s="1"/>
  <c r="BH27" i="26" s="1"/>
  <c r="BD11" i="26"/>
  <c r="BE11" i="26"/>
  <c r="BE25" i="26" s="1"/>
  <c r="BE27" i="26" s="1"/>
  <c r="BI31" i="26"/>
  <c r="BI28" i="26"/>
  <c r="BH31" i="26"/>
  <c r="BH28" i="26"/>
  <c r="BG11" i="26"/>
  <c r="BG25" i="26" s="1"/>
  <c r="BG27" i="26" s="1"/>
  <c r="BG29" i="26" s="1"/>
  <c r="BE31" i="26"/>
  <c r="BE28" i="26"/>
  <c r="BL26" i="26"/>
  <c r="BN26" i="26" s="1"/>
  <c r="BD31" i="26"/>
  <c r="BD28" i="26"/>
  <c r="BI11" i="26"/>
  <c r="BI25" i="26" s="1"/>
  <c r="BI27" i="26" s="1"/>
  <c r="AL28" i="26"/>
  <c r="CC9" i="20"/>
  <c r="CC38" i="20"/>
  <c r="AL31" i="26"/>
  <c r="CL42" i="20"/>
  <c r="AE48" i="20"/>
  <c r="AE51" i="20"/>
  <c r="AE50" i="20"/>
  <c r="AE49" i="20"/>
  <c r="AI22" i="20"/>
  <c r="AH24" i="20"/>
  <c r="CF64" i="25"/>
  <c r="CF123" i="25" s="1"/>
  <c r="CL35" i="25"/>
  <c r="CO93" i="25"/>
  <c r="CN94" i="25"/>
  <c r="BL45" i="25"/>
  <c r="BN45" i="25" s="1"/>
  <c r="BL35" i="25"/>
  <c r="BN95" i="25"/>
  <c r="BO94" i="25"/>
  <c r="BL36" i="25"/>
  <c r="AL34" i="25"/>
  <c r="AL35" i="25"/>
  <c r="AG27" i="25"/>
  <c r="AG31" i="25" s="1"/>
  <c r="AP96" i="25"/>
  <c r="AN102" i="25"/>
  <c r="AO97" i="25"/>
  <c r="AI98" i="25" s="1"/>
  <c r="AI128" i="25" s="1"/>
  <c r="AO61" i="25"/>
  <c r="AN62" i="25"/>
  <c r="AO62" i="25" s="1"/>
  <c r="AP62" i="25" s="1"/>
  <c r="AN106" i="25"/>
  <c r="AO101" i="25"/>
  <c r="AG98" i="25"/>
  <c r="AG128" i="25" s="1"/>
  <c r="AP93" i="25"/>
  <c r="CD62" i="19"/>
  <c r="CD115" i="19" s="1"/>
  <c r="CI62" i="19"/>
  <c r="CI115" i="19" s="1"/>
  <c r="CG62" i="19"/>
  <c r="CG115" i="19" s="1"/>
  <c r="CJ62" i="19"/>
  <c r="CJ115" i="19" s="1"/>
  <c r="CH62" i="19"/>
  <c r="CH115" i="19" s="1"/>
  <c r="CP58" i="19"/>
  <c r="CP62" i="19" s="1"/>
  <c r="CG37" i="19"/>
  <c r="CO92" i="19"/>
  <c r="CN93" i="19"/>
  <c r="BP62" i="19"/>
  <c r="BO92" i="19"/>
  <c r="BN93" i="19"/>
  <c r="BL28" i="19"/>
  <c r="BD43" i="19"/>
  <c r="BL43" i="19" s="1"/>
  <c r="BN43" i="19" s="1"/>
  <c r="AL28" i="19"/>
  <c r="AO93" i="19"/>
  <c r="AN94" i="19"/>
  <c r="AI62" i="19"/>
  <c r="AI115" i="19" s="1"/>
  <c r="AE62" i="19"/>
  <c r="AE115" i="19" s="1"/>
  <c r="AP69" i="19"/>
  <c r="AP60" i="19"/>
  <c r="AP62" i="19" s="1"/>
  <c r="F51" i="21"/>
  <c r="D51" i="21"/>
  <c r="L29" i="21"/>
  <c r="P66" i="21"/>
  <c r="D48" i="21"/>
  <c r="H69" i="21"/>
  <c r="H53" i="21" s="1"/>
  <c r="P65" i="21"/>
  <c r="P64" i="21"/>
  <c r="E69" i="21"/>
  <c r="E53" i="21" s="1"/>
  <c r="I69" i="21"/>
  <c r="I53" i="21" s="1"/>
  <c r="F69" i="21"/>
  <c r="F53" i="21" s="1"/>
  <c r="J69" i="21"/>
  <c r="J53" i="21" s="1"/>
  <c r="G69" i="21"/>
  <c r="G53" i="21" s="1"/>
  <c r="D69" i="21"/>
  <c r="D53" i="21" s="1"/>
  <c r="BF71" i="25" l="1"/>
  <c r="BF124" i="25" s="1"/>
  <c r="CH21" i="20"/>
  <c r="CH24" i="20"/>
  <c r="CL11" i="20"/>
  <c r="CF21" i="20"/>
  <c r="BE48" i="21"/>
  <c r="BJ71" i="25"/>
  <c r="BJ124" i="25" s="1"/>
  <c r="CI32" i="19"/>
  <c r="CL32" i="19" s="1"/>
  <c r="CG29" i="19" s="1"/>
  <c r="CG44" i="19" s="1"/>
  <c r="CI20" i="19"/>
  <c r="CH64" i="25"/>
  <c r="CH123" i="25" s="1"/>
  <c r="AJ98" i="25"/>
  <c r="AJ128" i="25" s="1"/>
  <c r="AD98" i="25"/>
  <c r="AD128" i="25" s="1"/>
  <c r="AE98" i="25"/>
  <c r="AE128" i="25" s="1"/>
  <c r="CG24" i="20"/>
  <c r="CG21" i="20"/>
  <c r="CG27" i="26"/>
  <c r="CG29" i="26" s="1"/>
  <c r="CD24" i="20"/>
  <c r="AF98" i="25"/>
  <c r="AF128" i="25" s="1"/>
  <c r="CG47" i="21"/>
  <c r="CD47" i="21"/>
  <c r="CJ21" i="20"/>
  <c r="CJ24" i="20"/>
  <c r="CF28" i="19"/>
  <c r="CF43" i="19" s="1"/>
  <c r="CH28" i="19"/>
  <c r="CH43" i="19" s="1"/>
  <c r="CJ28" i="19"/>
  <c r="CJ43" i="19" s="1"/>
  <c r="CE28" i="19"/>
  <c r="CE43" i="19" s="1"/>
  <c r="CD28" i="19"/>
  <c r="CD43" i="19" s="1"/>
  <c r="DA25" i="26"/>
  <c r="DA24" i="26"/>
  <c r="DA26" i="26" s="1"/>
  <c r="DA30" i="26"/>
  <c r="DA29" i="26"/>
  <c r="DA28" i="26"/>
  <c r="DA27" i="26"/>
  <c r="AH55" i="21"/>
  <c r="BL45" i="21"/>
  <c r="BN45" i="21" s="1"/>
  <c r="AN49" i="21"/>
  <c r="BI48" i="21"/>
  <c r="BI52" i="21" s="1"/>
  <c r="BG52" i="21"/>
  <c r="AM28" i="26"/>
  <c r="CJ31" i="26"/>
  <c r="CL31" i="26" s="1"/>
  <c r="CJ28" i="26"/>
  <c r="CJ29" i="26" s="1"/>
  <c r="CL26" i="26"/>
  <c r="CN26" i="26" s="1"/>
  <c r="CP67" i="25"/>
  <c r="CP71" i="25" s="1"/>
  <c r="CD64" i="25"/>
  <c r="CD123" i="25" s="1"/>
  <c r="CJ64" i="25"/>
  <c r="CJ123" i="25" s="1"/>
  <c r="BF26" i="25"/>
  <c r="BF27" i="25" s="1"/>
  <c r="BF31" i="25" s="1"/>
  <c r="BJ25" i="25"/>
  <c r="BJ26" i="25" s="1"/>
  <c r="BJ27" i="25" s="1"/>
  <c r="BJ31" i="25" s="1"/>
  <c r="BI26" i="25"/>
  <c r="BI27" i="25" s="1"/>
  <c r="BI31" i="25" s="1"/>
  <c r="CF25" i="25"/>
  <c r="CE26" i="25"/>
  <c r="CE27" i="25" s="1"/>
  <c r="CE31" i="25" s="1"/>
  <c r="AI25" i="25"/>
  <c r="AH26" i="25"/>
  <c r="AH27" i="25" s="1"/>
  <c r="AH31" i="25" s="1"/>
  <c r="AH39" i="25" s="1"/>
  <c r="AH44" i="25" s="1"/>
  <c r="AH47" i="25" s="1"/>
  <c r="CM18" i="19"/>
  <c r="BI22" i="19"/>
  <c r="BI23" i="19" s="1"/>
  <c r="BI27" i="19" s="1"/>
  <c r="BI42" i="19" s="1"/>
  <c r="BH22" i="19"/>
  <c r="BH23" i="19" s="1"/>
  <c r="BH27" i="19" s="1"/>
  <c r="BH42" i="19" s="1"/>
  <c r="BG22" i="19"/>
  <c r="BG23" i="19" s="1"/>
  <c r="BG27" i="19" s="1"/>
  <c r="BG42" i="19" s="1"/>
  <c r="AJ29" i="19"/>
  <c r="AJ44" i="19" s="1"/>
  <c r="BL32" i="19"/>
  <c r="BI29" i="19" s="1"/>
  <c r="BI44" i="19" s="1"/>
  <c r="BI45" i="19" s="1"/>
  <c r="AG27" i="19"/>
  <c r="AG42" i="19" s="1"/>
  <c r="BF27" i="19"/>
  <c r="BF42" i="19" s="1"/>
  <c r="BJ29" i="19"/>
  <c r="BJ44" i="19" s="1"/>
  <c r="BE27" i="19"/>
  <c r="BE42" i="19" s="1"/>
  <c r="BD22" i="19"/>
  <c r="BD23" i="19" s="1"/>
  <c r="BD27" i="19" s="1"/>
  <c r="BD42" i="19" s="1"/>
  <c r="CJ29" i="19"/>
  <c r="CJ44" i="19" s="1"/>
  <c r="BL47" i="21"/>
  <c r="BL48" i="21" s="1"/>
  <c r="J40" i="24" s="1"/>
  <c r="BF48" i="21"/>
  <c r="BF52" i="21" s="1"/>
  <c r="BL17" i="21"/>
  <c r="AN50" i="21"/>
  <c r="AM49" i="21"/>
  <c r="BH52" i="21"/>
  <c r="CG17" i="21"/>
  <c r="CJ17" i="21"/>
  <c r="CH45" i="21"/>
  <c r="CH49" i="21" s="1"/>
  <c r="CF17" i="21"/>
  <c r="CD45" i="21"/>
  <c r="CI45" i="21"/>
  <c r="CI49" i="21" s="1"/>
  <c r="CG45" i="21"/>
  <c r="CG49" i="21" s="1"/>
  <c r="CJ45" i="21"/>
  <c r="CJ49" i="21" s="1"/>
  <c r="CF45" i="21"/>
  <c r="BJ49" i="21"/>
  <c r="BL49" i="21" s="1"/>
  <c r="BJ48" i="21"/>
  <c r="AL48" i="21"/>
  <c r="J24" i="24" s="1"/>
  <c r="BD48" i="21"/>
  <c r="CD17" i="21"/>
  <c r="CI17" i="21"/>
  <c r="CE17" i="21"/>
  <c r="AL11" i="26"/>
  <c r="AD25" i="26"/>
  <c r="AD27" i="26" s="1"/>
  <c r="AD29" i="26" s="1"/>
  <c r="AH48" i="20"/>
  <c r="BH26" i="25"/>
  <c r="BH27" i="25" s="1"/>
  <c r="BH31" i="25" s="1"/>
  <c r="BE26" i="25"/>
  <c r="BE27" i="25" s="1"/>
  <c r="CG71" i="25"/>
  <c r="CG124" i="25" s="1"/>
  <c r="CH71" i="25"/>
  <c r="CH124" i="25" s="1"/>
  <c r="CF71" i="25"/>
  <c r="CF124" i="25" s="1"/>
  <c r="BP67" i="25"/>
  <c r="BP71" i="25" s="1"/>
  <c r="BD71" i="25"/>
  <c r="BD124" i="25" s="1"/>
  <c r="BE71" i="25"/>
  <c r="BE124" i="25" s="1"/>
  <c r="CE71" i="25"/>
  <c r="CE124" i="25" s="1"/>
  <c r="BI71" i="25"/>
  <c r="BI124" i="25" s="1"/>
  <c r="AD39" i="25"/>
  <c r="AD44" i="25" s="1"/>
  <c r="BL33" i="25"/>
  <c r="CF21" i="19"/>
  <c r="CE22" i="19"/>
  <c r="CE23" i="19" s="1"/>
  <c r="CE27" i="19" s="1"/>
  <c r="CE42" i="19" s="1"/>
  <c r="CD42" i="19"/>
  <c r="BJ42" i="19"/>
  <c r="AJ42" i="19"/>
  <c r="AE42" i="19"/>
  <c r="AD42" i="19"/>
  <c r="AF29" i="19"/>
  <c r="AF44" i="19" s="1"/>
  <c r="AF45" i="19" s="1"/>
  <c r="AH29" i="19"/>
  <c r="AH44" i="19" s="1"/>
  <c r="AE29" i="19"/>
  <c r="AE44" i="19" s="1"/>
  <c r="AD44" i="19"/>
  <c r="AI31" i="19"/>
  <c r="CY44" i="19"/>
  <c r="AF55" i="21"/>
  <c r="AE55" i="21"/>
  <c r="CD50" i="21"/>
  <c r="CL50" i="21" s="1"/>
  <c r="CL46" i="21"/>
  <c r="CN46" i="21" s="1"/>
  <c r="AI55" i="21"/>
  <c r="BL29" i="21"/>
  <c r="AL53" i="21"/>
  <c r="J27" i="24" s="1"/>
  <c r="BP67" i="21"/>
  <c r="BP69" i="21" s="1"/>
  <c r="BD69" i="21"/>
  <c r="BD53" i="21" s="1"/>
  <c r="BJ69" i="21"/>
  <c r="BJ53" i="21" s="1"/>
  <c r="BE69" i="21"/>
  <c r="BE53" i="21" s="1"/>
  <c r="BH69" i="21"/>
  <c r="BH53" i="21" s="1"/>
  <c r="BH55" i="21" s="1"/>
  <c r="BI69" i="21"/>
  <c r="BI53" i="21" s="1"/>
  <c r="BF69" i="21"/>
  <c r="BF53" i="21" s="1"/>
  <c r="BL50" i="21"/>
  <c r="BM50" i="21" s="1"/>
  <c r="BL51" i="21"/>
  <c r="AM50" i="21"/>
  <c r="P69" i="21"/>
  <c r="CP67" i="21"/>
  <c r="CP69" i="21" s="1"/>
  <c r="CI69" i="21"/>
  <c r="CI53" i="21" s="1"/>
  <c r="CD69" i="21"/>
  <c r="CD53" i="21" s="1"/>
  <c r="CG69" i="21"/>
  <c r="CG53" i="21" s="1"/>
  <c r="CE69" i="21"/>
  <c r="CE53" i="21" s="1"/>
  <c r="CJ69" i="21"/>
  <c r="CJ53" i="21" s="1"/>
  <c r="CE29" i="21"/>
  <c r="CE51" i="21" s="1"/>
  <c r="CD29" i="21"/>
  <c r="CJ47" i="21"/>
  <c r="CI47" i="21"/>
  <c r="CH47" i="21"/>
  <c r="CF29" i="21"/>
  <c r="CF51" i="21" s="1"/>
  <c r="CG29" i="21"/>
  <c r="CG51" i="21" s="1"/>
  <c r="CF47" i="21"/>
  <c r="CF48" i="21" s="1"/>
  <c r="CE47" i="21"/>
  <c r="CE48" i="21" s="1"/>
  <c r="CI29" i="21"/>
  <c r="CI51" i="21" s="1"/>
  <c r="CH29" i="21"/>
  <c r="CH51" i="21" s="1"/>
  <c r="CF69" i="21"/>
  <c r="CF53" i="21" s="1"/>
  <c r="BG69" i="21"/>
  <c r="BG53" i="21" s="1"/>
  <c r="CH69" i="21"/>
  <c r="CH53" i="21" s="1"/>
  <c r="AD55" i="21"/>
  <c r="BL54" i="21"/>
  <c r="J44" i="24" s="1"/>
  <c r="CG54" i="21"/>
  <c r="CL54" i="21" s="1"/>
  <c r="CL41" i="21"/>
  <c r="L51" i="21"/>
  <c r="J25" i="24"/>
  <c r="CT49" i="21"/>
  <c r="CE49" i="21"/>
  <c r="CF49" i="21"/>
  <c r="CH47" i="26"/>
  <c r="CJ47" i="26"/>
  <c r="CE47" i="26"/>
  <c r="CF47" i="26"/>
  <c r="CG47" i="26"/>
  <c r="CD47" i="26"/>
  <c r="CP42" i="26"/>
  <c r="CP47" i="26" s="1"/>
  <c r="CI47" i="26"/>
  <c r="BG47" i="26"/>
  <c r="BI47" i="26"/>
  <c r="BE47" i="26"/>
  <c r="BD47" i="26"/>
  <c r="BP42" i="26"/>
  <c r="BP47" i="26" s="1"/>
  <c r="BJ47" i="26"/>
  <c r="BF47" i="26"/>
  <c r="BH47" i="26"/>
  <c r="BI29" i="26"/>
  <c r="CE29" i="26"/>
  <c r="CF29" i="26"/>
  <c r="CI29" i="26"/>
  <c r="BH29" i="26"/>
  <c r="AN28" i="26"/>
  <c r="I25" i="24"/>
  <c r="CU25" i="26"/>
  <c r="I28" i="24"/>
  <c r="CU28" i="26"/>
  <c r="CL11" i="26"/>
  <c r="CF74" i="20"/>
  <c r="CP68" i="20"/>
  <c r="CP74" i="20" s="1"/>
  <c r="CJ74" i="20"/>
  <c r="CE74" i="20"/>
  <c r="CG74" i="20"/>
  <c r="CH74" i="20"/>
  <c r="CI74" i="20"/>
  <c r="CD74" i="20"/>
  <c r="BH74" i="20"/>
  <c r="BP68" i="20"/>
  <c r="BP74" i="20" s="1"/>
  <c r="BF74" i="20"/>
  <c r="BD74" i="20"/>
  <c r="BJ74" i="20"/>
  <c r="BG74" i="20"/>
  <c r="BI74" i="20"/>
  <c r="BE74" i="20"/>
  <c r="CD13" i="20"/>
  <c r="CD47" i="20" s="1"/>
  <c r="CD50" i="20" s="1"/>
  <c r="CI14" i="20"/>
  <c r="CE14" i="20"/>
  <c r="CH14" i="20"/>
  <c r="CG14" i="20"/>
  <c r="CJ14" i="20"/>
  <c r="CF14" i="20"/>
  <c r="CD14" i="20"/>
  <c r="BF13" i="20"/>
  <c r="BF47" i="20" s="1"/>
  <c r="BF49" i="20" s="1"/>
  <c r="BH14" i="20"/>
  <c r="BD14" i="20"/>
  <c r="BD56" i="20" s="1"/>
  <c r="BG14" i="20"/>
  <c r="BJ14" i="20"/>
  <c r="BF14" i="20"/>
  <c r="BI14" i="20"/>
  <c r="BE14" i="20"/>
  <c r="AI48" i="20"/>
  <c r="AJ48" i="20"/>
  <c r="AF51" i="20"/>
  <c r="BI13" i="20"/>
  <c r="BI47" i="20" s="1"/>
  <c r="BI49" i="20" s="1"/>
  <c r="BD13" i="20"/>
  <c r="BD47" i="20" s="1"/>
  <c r="BD50" i="20" s="1"/>
  <c r="CE13" i="20"/>
  <c r="CE47" i="20" s="1"/>
  <c r="CE51" i="20" s="1"/>
  <c r="BG13" i="20"/>
  <c r="BG47" i="20" s="1"/>
  <c r="BG51" i="20" s="1"/>
  <c r="BE13" i="20"/>
  <c r="BE47" i="20" s="1"/>
  <c r="BE50" i="20" s="1"/>
  <c r="AG49" i="20"/>
  <c r="BJ13" i="20"/>
  <c r="BJ47" i="20" s="1"/>
  <c r="BJ50" i="20" s="1"/>
  <c r="BH13" i="20"/>
  <c r="BH47" i="20" s="1"/>
  <c r="BH49" i="20" s="1"/>
  <c r="CF24" i="20"/>
  <c r="AG51" i="20"/>
  <c r="CH13" i="20"/>
  <c r="CH47" i="20" s="1"/>
  <c r="CF13" i="20"/>
  <c r="CG13" i="20"/>
  <c r="CG47" i="20" s="1"/>
  <c r="CJ13" i="20"/>
  <c r="CJ47" i="20" s="1"/>
  <c r="CI13" i="20"/>
  <c r="CI47" i="20" s="1"/>
  <c r="AG50" i="20"/>
  <c r="AG53" i="20" s="1"/>
  <c r="AF48" i="20"/>
  <c r="AF53" i="20" s="1"/>
  <c r="AL13" i="20"/>
  <c r="AF49" i="20"/>
  <c r="CE78" i="25"/>
  <c r="CE125" i="25" s="1"/>
  <c r="CF78" i="25"/>
  <c r="CF125" i="25" s="1"/>
  <c r="CD78" i="25"/>
  <c r="CD125" i="25" s="1"/>
  <c r="CG78" i="25"/>
  <c r="CG125" i="25" s="1"/>
  <c r="CI78" i="25"/>
  <c r="CI125" i="25" s="1"/>
  <c r="CP74" i="25"/>
  <c r="CP78" i="25" s="1"/>
  <c r="CH78" i="25"/>
  <c r="CH125" i="25" s="1"/>
  <c r="CJ78" i="25"/>
  <c r="CJ125" i="25" s="1"/>
  <c r="BG78" i="25"/>
  <c r="BG125" i="25" s="1"/>
  <c r="BF78" i="25"/>
  <c r="BF125" i="25" s="1"/>
  <c r="BP74" i="25"/>
  <c r="BP78" i="25" s="1"/>
  <c r="BE78" i="25"/>
  <c r="BE125" i="25" s="1"/>
  <c r="BH78" i="25"/>
  <c r="BH125" i="25" s="1"/>
  <c r="BD78" i="25"/>
  <c r="BD125" i="25" s="1"/>
  <c r="BI78" i="25"/>
  <c r="BI125" i="25" s="1"/>
  <c r="BJ78" i="25"/>
  <c r="BJ125" i="25" s="1"/>
  <c r="BH64" i="25"/>
  <c r="BH123" i="25" s="1"/>
  <c r="BJ64" i="25"/>
  <c r="BJ123" i="25" s="1"/>
  <c r="BG64" i="25"/>
  <c r="BG123" i="25" s="1"/>
  <c r="BP59" i="25"/>
  <c r="BP64" i="25" s="1"/>
  <c r="BD64" i="25"/>
  <c r="BD123" i="25" s="1"/>
  <c r="CP59" i="25"/>
  <c r="CP64" i="25" s="1"/>
  <c r="CG64" i="25"/>
  <c r="CG123" i="25" s="1"/>
  <c r="BF64" i="25"/>
  <c r="BF123" i="25" s="1"/>
  <c r="CE64" i="25"/>
  <c r="CE123" i="25" s="1"/>
  <c r="BI64" i="25"/>
  <c r="BI123" i="25" s="1"/>
  <c r="BL34" i="25"/>
  <c r="AG29" i="19"/>
  <c r="AG44" i="19" s="1"/>
  <c r="CD29" i="19"/>
  <c r="CI29" i="19"/>
  <c r="CI44" i="19" s="1"/>
  <c r="CF29" i="19"/>
  <c r="CF44" i="19" s="1"/>
  <c r="CL45" i="25"/>
  <c r="CN45" i="25" s="1"/>
  <c r="CE29" i="19"/>
  <c r="CE44" i="19" s="1"/>
  <c r="BF29" i="19"/>
  <c r="CH29" i="19"/>
  <c r="CH44" i="19" s="1"/>
  <c r="BG29" i="19"/>
  <c r="BG44" i="19" s="1"/>
  <c r="BD29" i="19"/>
  <c r="BE29" i="19"/>
  <c r="AD46" i="25"/>
  <c r="AL46" i="25" s="1"/>
  <c r="CL36" i="25"/>
  <c r="BP82" i="25"/>
  <c r="BP84" i="25" s="1"/>
  <c r="BE84" i="25"/>
  <c r="BE126" i="25" s="1"/>
  <c r="BJ84" i="25"/>
  <c r="BJ126" i="25" s="1"/>
  <c r="BH84" i="25"/>
  <c r="BH126" i="25" s="1"/>
  <c r="BF84" i="25"/>
  <c r="BF126" i="25" s="1"/>
  <c r="BG84" i="25"/>
  <c r="BG126" i="25" s="1"/>
  <c r="BI84" i="25"/>
  <c r="BI126" i="25" s="1"/>
  <c r="BD84" i="25"/>
  <c r="BD126" i="25" s="1"/>
  <c r="CH84" i="25"/>
  <c r="CH126" i="25" s="1"/>
  <c r="CP82" i="25"/>
  <c r="CP84" i="25" s="1"/>
  <c r="CJ84" i="25"/>
  <c r="CJ126" i="25" s="1"/>
  <c r="CG84" i="25"/>
  <c r="CG126" i="25" s="1"/>
  <c r="CF84" i="25"/>
  <c r="CF126" i="25" s="1"/>
  <c r="CI84" i="25"/>
  <c r="CI126" i="25" s="1"/>
  <c r="BL32" i="25"/>
  <c r="CL32" i="25"/>
  <c r="CL43" i="19"/>
  <c r="CN43" i="19" s="1"/>
  <c r="AH45" i="19"/>
  <c r="AE39" i="25"/>
  <c r="AE44" i="25" s="1"/>
  <c r="AE47" i="25" s="1"/>
  <c r="AE49" i="25" s="1"/>
  <c r="AF39" i="25"/>
  <c r="AF44" i="25" s="1"/>
  <c r="AG39" i="25"/>
  <c r="AG44" i="25" s="1"/>
  <c r="AG47" i="25" s="1"/>
  <c r="BL40" i="25"/>
  <c r="BH37" i="25" s="1"/>
  <c r="CJ40" i="25"/>
  <c r="AL37" i="25"/>
  <c r="CD40" i="25"/>
  <c r="CL34" i="25"/>
  <c r="CL33" i="25"/>
  <c r="BN50" i="21"/>
  <c r="BE52" i="21"/>
  <c r="BD52" i="21"/>
  <c r="CH29" i="26"/>
  <c r="CL25" i="26"/>
  <c r="CD27" i="26"/>
  <c r="CD29" i="26" s="1"/>
  <c r="BL11" i="26"/>
  <c r="BD25" i="26"/>
  <c r="BL28" i="26"/>
  <c r="BL31" i="26"/>
  <c r="BE29" i="26"/>
  <c r="AL25" i="26"/>
  <c r="AL27" i="26" s="1"/>
  <c r="AE53" i="20"/>
  <c r="AE54" i="20"/>
  <c r="AE52" i="20"/>
  <c r="AJ22" i="20"/>
  <c r="AI24" i="20"/>
  <c r="AH50" i="20"/>
  <c r="AD49" i="20"/>
  <c r="AD48" i="20"/>
  <c r="AD51" i="20"/>
  <c r="AL47" i="20"/>
  <c r="AH51" i="20"/>
  <c r="AH54" i="20" s="1"/>
  <c r="CO94" i="25"/>
  <c r="CP94" i="25" s="1"/>
  <c r="CN95" i="25"/>
  <c r="CP93" i="25"/>
  <c r="BP94" i="25"/>
  <c r="BN96" i="25"/>
  <c r="BO95" i="25"/>
  <c r="BP95" i="25" s="1"/>
  <c r="AP101" i="25"/>
  <c r="AN107" i="25"/>
  <c r="AO107" i="25" s="1"/>
  <c r="AP107" i="25" s="1"/>
  <c r="AO102" i="25"/>
  <c r="AP102" i="25" s="1"/>
  <c r="AN111" i="25"/>
  <c r="AO111" i="25" s="1"/>
  <c r="AP111" i="25" s="1"/>
  <c r="AO106" i="25"/>
  <c r="AP106" i="25" s="1"/>
  <c r="AP61" i="25"/>
  <c r="AP64" i="25" s="1"/>
  <c r="AG64" i="25"/>
  <c r="AG123" i="25" s="1"/>
  <c r="AE64" i="25"/>
  <c r="AE123" i="25" s="1"/>
  <c r="AF64" i="25"/>
  <c r="AF123" i="25" s="1"/>
  <c r="AI64" i="25"/>
  <c r="AI123" i="25" s="1"/>
  <c r="AJ64" i="25"/>
  <c r="AJ123" i="25" s="1"/>
  <c r="AD64" i="25"/>
  <c r="AD123" i="25" s="1"/>
  <c r="AH64" i="25"/>
  <c r="AH123" i="25" s="1"/>
  <c r="AP97" i="25"/>
  <c r="AP98" i="25" s="1"/>
  <c r="AH98" i="25"/>
  <c r="AH128" i="25" s="1"/>
  <c r="CH37" i="19"/>
  <c r="CO93" i="19"/>
  <c r="CN94" i="19"/>
  <c r="CP92" i="19"/>
  <c r="BO93" i="19"/>
  <c r="BP93" i="19" s="1"/>
  <c r="BN94" i="19"/>
  <c r="BP92" i="19"/>
  <c r="AP93" i="19"/>
  <c r="AN95" i="19"/>
  <c r="AN99" i="19"/>
  <c r="AO94" i="19"/>
  <c r="AP94" i="19" s="1"/>
  <c r="D52" i="21"/>
  <c r="D55" i="21" s="1"/>
  <c r="L15" i="26"/>
  <c r="CL28" i="19" l="1"/>
  <c r="DA46" i="19"/>
  <c r="DA47" i="19"/>
  <c r="DA49" i="19"/>
  <c r="DA48" i="19"/>
  <c r="BG55" i="21"/>
  <c r="CD48" i="21"/>
  <c r="CJ48" i="21"/>
  <c r="CJ52" i="21" s="1"/>
  <c r="CJ55" i="21" s="1"/>
  <c r="AL52" i="21"/>
  <c r="AL55" i="21" s="1"/>
  <c r="CL27" i="26"/>
  <c r="CM31" i="26" s="1"/>
  <c r="CL28" i="26"/>
  <c r="CN28" i="26" s="1"/>
  <c r="BJ37" i="25"/>
  <c r="BJ46" i="25" s="1"/>
  <c r="CD26" i="25"/>
  <c r="CD27" i="25" s="1"/>
  <c r="CD31" i="25" s="1"/>
  <c r="CG25" i="25"/>
  <c r="CF26" i="25"/>
  <c r="CF27" i="25" s="1"/>
  <c r="CF31" i="25" s="1"/>
  <c r="AJ25" i="25"/>
  <c r="AI26" i="25"/>
  <c r="AI27" i="25" s="1"/>
  <c r="BI31" i="19"/>
  <c r="AJ45" i="19"/>
  <c r="AG45" i="19"/>
  <c r="BH29" i="19"/>
  <c r="BH44" i="19" s="1"/>
  <c r="BH45" i="19" s="1"/>
  <c r="AE45" i="19"/>
  <c r="AE123" i="19" s="1"/>
  <c r="AE124" i="19" s="1"/>
  <c r="AE46" i="19" s="1"/>
  <c r="BJ45" i="19"/>
  <c r="AH31" i="19"/>
  <c r="BF55" i="21"/>
  <c r="BJ52" i="21"/>
  <c r="BJ55" i="21" s="1"/>
  <c r="AM54" i="21"/>
  <c r="CL17" i="21"/>
  <c r="CH48" i="21"/>
  <c r="CH52" i="21" s="1"/>
  <c r="CH55" i="21" s="1"/>
  <c r="CG48" i="21"/>
  <c r="CG52" i="21" s="1"/>
  <c r="CG55" i="21" s="1"/>
  <c r="CE52" i="21"/>
  <c r="CE55" i="21" s="1"/>
  <c r="CI48" i="21"/>
  <c r="CD49" i="21"/>
  <c r="CL49" i="21" s="1"/>
  <c r="CL45" i="21"/>
  <c r="CN45" i="21" s="1"/>
  <c r="BE31" i="25"/>
  <c r="BL31" i="25" s="1"/>
  <c r="BL27" i="25"/>
  <c r="AD47" i="25"/>
  <c r="AD49" i="25" s="1"/>
  <c r="CL40" i="25"/>
  <c r="CD37" i="25" s="1"/>
  <c r="CD46" i="25" s="1"/>
  <c r="CG21" i="19"/>
  <c r="CF22" i="19"/>
  <c r="CF23" i="19" s="1"/>
  <c r="CF27" i="19" s="1"/>
  <c r="CF42" i="19" s="1"/>
  <c r="CF45" i="19" s="1"/>
  <c r="CD31" i="19"/>
  <c r="CD47" i="19" s="1"/>
  <c r="CE45" i="19"/>
  <c r="BJ31" i="19"/>
  <c r="BL42" i="19"/>
  <c r="BN42" i="19" s="1"/>
  <c r="BD31" i="19"/>
  <c r="BD47" i="19" s="1"/>
  <c r="BL27" i="19"/>
  <c r="BG45" i="19"/>
  <c r="AL27" i="19"/>
  <c r="AJ31" i="19"/>
  <c r="AL42" i="19"/>
  <c r="AN42" i="19" s="1"/>
  <c r="AF31" i="19"/>
  <c r="AE31" i="19"/>
  <c r="AD31" i="19"/>
  <c r="AD47" i="19" s="1"/>
  <c r="AL29" i="19"/>
  <c r="BI55" i="21"/>
  <c r="BD55" i="21"/>
  <c r="CT51" i="21"/>
  <c r="AM53" i="21"/>
  <c r="CL29" i="21"/>
  <c r="CD51" i="21"/>
  <c r="CL51" i="21" s="1"/>
  <c r="CL47" i="21"/>
  <c r="CM50" i="21" s="1"/>
  <c r="CL53" i="21"/>
  <c r="CN50" i="21"/>
  <c r="BE55" i="21"/>
  <c r="CI52" i="21"/>
  <c r="CI55" i="21" s="1"/>
  <c r="BL53" i="21"/>
  <c r="BM53" i="21" s="1"/>
  <c r="CU52" i="21"/>
  <c r="CV52" i="21"/>
  <c r="J60" i="24"/>
  <c r="J41" i="24"/>
  <c r="CU49" i="21"/>
  <c r="CF52" i="21"/>
  <c r="CF55" i="21" s="1"/>
  <c r="I60" i="24"/>
  <c r="CW28" i="26"/>
  <c r="CV25" i="26"/>
  <c r="I41" i="24"/>
  <c r="I44" i="24"/>
  <c r="CV28" i="26"/>
  <c r="CE48" i="20"/>
  <c r="BD48" i="20"/>
  <c r="BD53" i="20" s="1"/>
  <c r="CD48" i="20"/>
  <c r="CD53" i="20" s="1"/>
  <c r="BF48" i="20"/>
  <c r="CD51" i="20"/>
  <c r="BI51" i="20"/>
  <c r="BI54" i="20" s="1"/>
  <c r="BI50" i="20"/>
  <c r="BD49" i="20"/>
  <c r="CD49" i="20"/>
  <c r="BF51" i="20"/>
  <c r="BF54" i="20" s="1"/>
  <c r="BF50" i="20"/>
  <c r="BI48" i="20"/>
  <c r="BD51" i="20"/>
  <c r="BG50" i="20"/>
  <c r="CE50" i="20"/>
  <c r="CE49" i="20"/>
  <c r="CE54" i="20" s="1"/>
  <c r="BG49" i="20"/>
  <c r="BG54" i="20" s="1"/>
  <c r="BG48" i="20"/>
  <c r="BE51" i="20"/>
  <c r="BE49" i="20"/>
  <c r="BE48" i="20"/>
  <c r="BJ49" i="20"/>
  <c r="BJ48" i="20"/>
  <c r="BJ53" i="20" s="1"/>
  <c r="AG54" i="20"/>
  <c r="BJ51" i="20"/>
  <c r="AG52" i="20"/>
  <c r="AG58" i="20" s="1"/>
  <c r="BH51" i="20"/>
  <c r="BH54" i="20" s="1"/>
  <c r="BH50" i="20"/>
  <c r="BH48" i="20"/>
  <c r="BL47" i="20"/>
  <c r="BL13" i="20"/>
  <c r="AF52" i="20"/>
  <c r="AF58" i="20" s="1"/>
  <c r="CI51" i="20"/>
  <c r="CI50" i="20"/>
  <c r="CI49" i="20"/>
  <c r="CI48" i="20"/>
  <c r="CH50" i="20"/>
  <c r="CH48" i="20"/>
  <c r="CH49" i="20"/>
  <c r="CH51" i="20"/>
  <c r="AF54" i="20"/>
  <c r="CJ50" i="20"/>
  <c r="CJ49" i="20"/>
  <c r="CJ48" i="20"/>
  <c r="CJ51" i="20"/>
  <c r="CG48" i="20"/>
  <c r="CG51" i="20"/>
  <c r="CG50" i="20"/>
  <c r="CG49" i="20"/>
  <c r="CF47" i="20"/>
  <c r="CL13" i="20"/>
  <c r="AL44" i="19"/>
  <c r="AG31" i="19"/>
  <c r="AD45" i="19"/>
  <c r="CE31" i="19"/>
  <c r="CE47" i="19" s="1"/>
  <c r="CD44" i="19"/>
  <c r="CD45" i="19" s="1"/>
  <c r="BI37" i="25"/>
  <c r="BI46" i="25" s="1"/>
  <c r="BF37" i="25"/>
  <c r="BF46" i="25" s="1"/>
  <c r="BF44" i="19"/>
  <c r="BF45" i="19" s="1"/>
  <c r="BF31" i="19"/>
  <c r="BD44" i="19"/>
  <c r="BD45" i="19" s="1"/>
  <c r="BG31" i="19"/>
  <c r="CL29" i="19"/>
  <c r="BE44" i="19"/>
  <c r="BE45" i="19" s="1"/>
  <c r="BE31" i="19"/>
  <c r="AL29" i="26"/>
  <c r="AM29" i="26" s="1"/>
  <c r="CU24" i="26"/>
  <c r="CU26" i="26" s="1"/>
  <c r="I24" i="24"/>
  <c r="I56" i="24"/>
  <c r="CW24" i="26"/>
  <c r="CD56" i="20"/>
  <c r="AH49" i="25"/>
  <c r="AG49" i="25"/>
  <c r="BG37" i="25"/>
  <c r="BG46" i="25" s="1"/>
  <c r="BD37" i="25"/>
  <c r="AF47" i="25"/>
  <c r="BE37" i="25"/>
  <c r="BE46" i="25" s="1"/>
  <c r="BH46" i="25"/>
  <c r="BH39" i="25"/>
  <c r="BH44" i="25" s="1"/>
  <c r="AE132" i="25"/>
  <c r="AE166" i="25" s="1"/>
  <c r="AE167" i="25" s="1"/>
  <c r="BN49" i="21"/>
  <c r="BM49" i="21"/>
  <c r="BL52" i="21"/>
  <c r="BM54" i="21"/>
  <c r="BN28" i="26"/>
  <c r="BM28" i="26"/>
  <c r="BL25" i="26"/>
  <c r="BL27" i="26" s="1"/>
  <c r="BD27" i="26"/>
  <c r="BD29" i="26" s="1"/>
  <c r="AM31" i="26"/>
  <c r="AH52" i="20"/>
  <c r="AH58" i="20" s="1"/>
  <c r="AD52" i="20"/>
  <c r="AJ51" i="20"/>
  <c r="AJ54" i="20" s="1"/>
  <c r="AJ50" i="20"/>
  <c r="AH53" i="20"/>
  <c r="AD53" i="20"/>
  <c r="AL48" i="20"/>
  <c r="AL49" i="20"/>
  <c r="AD54" i="20"/>
  <c r="AI51" i="20"/>
  <c r="AI54" i="20" s="1"/>
  <c r="AI50" i="20"/>
  <c r="AE55" i="20"/>
  <c r="AE58" i="20"/>
  <c r="AL42" i="20"/>
  <c r="CO95" i="25"/>
  <c r="CN96" i="25"/>
  <c r="BN101" i="25"/>
  <c r="BO96" i="25"/>
  <c r="BP96" i="25" s="1"/>
  <c r="BN97" i="25"/>
  <c r="AG112" i="25"/>
  <c r="AG129" i="25" s="1"/>
  <c r="AG130" i="25" s="1"/>
  <c r="AE112" i="25"/>
  <c r="AE129" i="25" s="1"/>
  <c r="AH112" i="25"/>
  <c r="AH129" i="25" s="1"/>
  <c r="AI112" i="25"/>
  <c r="AI129" i="25" s="1"/>
  <c r="AP112" i="25"/>
  <c r="AP120" i="25" s="1"/>
  <c r="AJ112" i="25"/>
  <c r="AJ129" i="25" s="1"/>
  <c r="AD112" i="25"/>
  <c r="AD129" i="25" s="1"/>
  <c r="AD130" i="25" s="1"/>
  <c r="AF112" i="25"/>
  <c r="AF129" i="25" s="1"/>
  <c r="AF130" i="25" s="1"/>
  <c r="CP93" i="19"/>
  <c r="CO94" i="19"/>
  <c r="CN99" i="19"/>
  <c r="CN95" i="19"/>
  <c r="CI37" i="19"/>
  <c r="BO94" i="19"/>
  <c r="BN99" i="19"/>
  <c r="BN95" i="19"/>
  <c r="AI96" i="19"/>
  <c r="AI120" i="19" s="1"/>
  <c r="AN104" i="19"/>
  <c r="AO99" i="19"/>
  <c r="AJ96" i="19"/>
  <c r="AJ120" i="19" s="1"/>
  <c r="AN100" i="19"/>
  <c r="AO95" i="19"/>
  <c r="AH96" i="19" s="1"/>
  <c r="AH120" i="19" s="1"/>
  <c r="AF96" i="19"/>
  <c r="AF120" i="19" s="1"/>
  <c r="AG96" i="19"/>
  <c r="AG120" i="19" s="1"/>
  <c r="L11" i="19"/>
  <c r="J157" i="19"/>
  <c r="I157" i="19"/>
  <c r="H157" i="19"/>
  <c r="G157" i="19"/>
  <c r="F157" i="19"/>
  <c r="E157" i="19"/>
  <c r="D157" i="19"/>
  <c r="J26" i="26"/>
  <c r="J28" i="26" s="1"/>
  <c r="I26" i="26"/>
  <c r="I28" i="26" s="1"/>
  <c r="H26" i="26"/>
  <c r="H28" i="26" s="1"/>
  <c r="G26" i="26"/>
  <c r="G28" i="26" s="1"/>
  <c r="F26" i="26"/>
  <c r="F31" i="26" s="1"/>
  <c r="E26" i="26"/>
  <c r="E28" i="26" s="1"/>
  <c r="D26" i="26"/>
  <c r="L9" i="26"/>
  <c r="D11" i="26" s="1"/>
  <c r="D25" i="26" s="1"/>
  <c r="P50" i="26"/>
  <c r="O46" i="26"/>
  <c r="K46" i="26"/>
  <c r="O45" i="26"/>
  <c r="K45" i="26"/>
  <c r="O44" i="26"/>
  <c r="K44" i="26"/>
  <c r="O43" i="26"/>
  <c r="K43" i="26"/>
  <c r="O42" i="26"/>
  <c r="K42" i="26"/>
  <c r="O41" i="26"/>
  <c r="K41" i="26"/>
  <c r="B25" i="26"/>
  <c r="L8" i="26"/>
  <c r="J165" i="25"/>
  <c r="E165" i="25"/>
  <c r="F165" i="25"/>
  <c r="G165" i="25"/>
  <c r="H165" i="25"/>
  <c r="I165" i="25"/>
  <c r="D165" i="25"/>
  <c r="C167" i="25"/>
  <c r="C168" i="25"/>
  <c r="C169" i="25"/>
  <c r="C166" i="25"/>
  <c r="C38" i="20"/>
  <c r="L19" i="20"/>
  <c r="B47" i="20"/>
  <c r="P77" i="20"/>
  <c r="K73" i="20"/>
  <c r="K72" i="20"/>
  <c r="K71" i="20"/>
  <c r="K70" i="20"/>
  <c r="K69" i="20"/>
  <c r="K68" i="20"/>
  <c r="E41" i="20"/>
  <c r="F41" i="20"/>
  <c r="G41" i="20"/>
  <c r="H41" i="20"/>
  <c r="I41" i="20"/>
  <c r="J41" i="20"/>
  <c r="D22" i="20"/>
  <c r="BG53" i="20" l="1"/>
  <c r="CL48" i="21"/>
  <c r="J56" i="24" s="1"/>
  <c r="AM52" i="21"/>
  <c r="CW25" i="26"/>
  <c r="CW26" i="26" s="1"/>
  <c r="CM28" i="26"/>
  <c r="CL29" i="26"/>
  <c r="CM29" i="26" s="1"/>
  <c r="I57" i="24"/>
  <c r="BI53" i="20"/>
  <c r="CJ37" i="25"/>
  <c r="CJ46" i="25" s="1"/>
  <c r="BJ39" i="25"/>
  <c r="BJ44" i="25" s="1"/>
  <c r="BJ47" i="25" s="1"/>
  <c r="AD132" i="25"/>
  <c r="AD133" i="25" s="1"/>
  <c r="CH37" i="25"/>
  <c r="CH46" i="25" s="1"/>
  <c r="AJ26" i="25"/>
  <c r="AJ27" i="25" s="1"/>
  <c r="AJ31" i="25" s="1"/>
  <c r="AJ39" i="25" s="1"/>
  <c r="AJ44" i="25" s="1"/>
  <c r="AJ47" i="25" s="1"/>
  <c r="AJ49" i="25" s="1"/>
  <c r="CH25" i="25"/>
  <c r="CG26" i="25"/>
  <c r="CG27" i="25" s="1"/>
  <c r="AI31" i="25"/>
  <c r="BL29" i="19"/>
  <c r="BH31" i="19"/>
  <c r="CF31" i="19"/>
  <c r="CF47" i="19" s="1"/>
  <c r="AL31" i="19"/>
  <c r="J57" i="24"/>
  <c r="CN49" i="21"/>
  <c r="CM49" i="21"/>
  <c r="CV49" i="21"/>
  <c r="AE159" i="19"/>
  <c r="AE60" i="20" s="1"/>
  <c r="AE127" i="19"/>
  <c r="AE161" i="19"/>
  <c r="AD123" i="19"/>
  <c r="AD126" i="19" s="1"/>
  <c r="AE158" i="19"/>
  <c r="AE48" i="19" s="1"/>
  <c r="AE160" i="19"/>
  <c r="AE126" i="19"/>
  <c r="AG132" i="25"/>
  <c r="AG166" i="25" s="1"/>
  <c r="AG169" i="25" s="1"/>
  <c r="CF37" i="25"/>
  <c r="CF46" i="25" s="1"/>
  <c r="CI37" i="25"/>
  <c r="CG37" i="25"/>
  <c r="CD39" i="25"/>
  <c r="CD44" i="25" s="1"/>
  <c r="CD47" i="25" s="1"/>
  <c r="CD49" i="25" s="1"/>
  <c r="CE37" i="25"/>
  <c r="CE46" i="25" s="1"/>
  <c r="CH21" i="19"/>
  <c r="CG22" i="19"/>
  <c r="CG23" i="19" s="1"/>
  <c r="CG27" i="19" s="1"/>
  <c r="BL31" i="19"/>
  <c r="AL45" i="19"/>
  <c r="F24" i="24" s="1"/>
  <c r="CM54" i="21"/>
  <c r="CU51" i="21"/>
  <c r="J43" i="24"/>
  <c r="J59" i="24"/>
  <c r="CV51" i="21"/>
  <c r="CM53" i="21"/>
  <c r="CL52" i="21"/>
  <c r="CL55" i="21" s="1"/>
  <c r="CD52" i="21"/>
  <c r="CD55" i="21" s="1"/>
  <c r="CE53" i="20"/>
  <c r="BF53" i="20"/>
  <c r="CD52" i="20"/>
  <c r="CD58" i="20" s="1"/>
  <c r="BD52" i="20"/>
  <c r="BD58" i="20" s="1"/>
  <c r="BF52" i="20"/>
  <c r="BF58" i="20" s="1"/>
  <c r="CD54" i="20"/>
  <c r="CE52" i="20"/>
  <c r="CE58" i="20" s="1"/>
  <c r="BI52" i="20"/>
  <c r="BD54" i="20"/>
  <c r="BL50" i="20"/>
  <c r="BN50" i="20" s="1"/>
  <c r="BJ54" i="20"/>
  <c r="BE54" i="20"/>
  <c r="BL48" i="20"/>
  <c r="BN48" i="20" s="1"/>
  <c r="BG52" i="20"/>
  <c r="BE52" i="20"/>
  <c r="BE53" i="20"/>
  <c r="BL49" i="20"/>
  <c r="BN49" i="20" s="1"/>
  <c r="BJ52" i="20"/>
  <c r="BJ58" i="20" s="1"/>
  <c r="BL51" i="20"/>
  <c r="BN51" i="20" s="1"/>
  <c r="AG55" i="20"/>
  <c r="AG123" i="19"/>
  <c r="BH52" i="20"/>
  <c r="BH58" i="20" s="1"/>
  <c r="CG54" i="20"/>
  <c r="AF123" i="19"/>
  <c r="AF160" i="19" s="1"/>
  <c r="BH53" i="20"/>
  <c r="AF55" i="20"/>
  <c r="CJ54" i="20"/>
  <c r="CI53" i="20"/>
  <c r="CG53" i="20"/>
  <c r="CG52" i="20"/>
  <c r="CF49" i="20"/>
  <c r="CF48" i="20"/>
  <c r="CF51" i="20"/>
  <c r="CL51" i="20" s="1"/>
  <c r="CN51" i="20" s="1"/>
  <c r="CF50" i="20"/>
  <c r="CL50" i="20" s="1"/>
  <c r="CN50" i="20" s="1"/>
  <c r="CL47" i="20"/>
  <c r="CI52" i="20"/>
  <c r="CH54" i="20"/>
  <c r="CI54" i="20"/>
  <c r="CH52" i="20"/>
  <c r="CJ53" i="20"/>
  <c r="CJ52" i="20"/>
  <c r="CH53" i="20"/>
  <c r="CL44" i="19"/>
  <c r="AF127" i="19"/>
  <c r="BI39" i="25"/>
  <c r="BI44" i="25" s="1"/>
  <c r="BI47" i="25" s="1"/>
  <c r="BI49" i="25" s="1"/>
  <c r="BF39" i="25"/>
  <c r="BF44" i="25" s="1"/>
  <c r="BF47" i="25" s="1"/>
  <c r="BF49" i="25" s="1"/>
  <c r="AF124" i="19"/>
  <c r="AF46" i="19" s="1"/>
  <c r="AD124" i="19"/>
  <c r="BL44" i="19"/>
  <c r="BL45" i="19" s="1"/>
  <c r="CV46" i="19" s="1"/>
  <c r="I31" i="26"/>
  <c r="D31" i="26"/>
  <c r="D28" i="26"/>
  <c r="BL29" i="26"/>
  <c r="BM29" i="26" s="1"/>
  <c r="I40" i="24"/>
  <c r="CV24" i="26"/>
  <c r="CV26" i="26" s="1"/>
  <c r="AN49" i="20"/>
  <c r="AN48" i="20"/>
  <c r="AD166" i="25"/>
  <c r="AD168" i="25" s="1"/>
  <c r="AE134" i="25"/>
  <c r="AE136" i="25"/>
  <c r="AE135" i="25"/>
  <c r="AE133" i="25"/>
  <c r="AE48" i="25" s="1"/>
  <c r="BL37" i="25"/>
  <c r="BL39" i="25" s="1"/>
  <c r="BG39" i="25"/>
  <c r="BG44" i="25" s="1"/>
  <c r="BG47" i="25" s="1"/>
  <c r="BD46" i="25"/>
  <c r="BL46" i="25" s="1"/>
  <c r="BD39" i="25"/>
  <c r="BD44" i="25" s="1"/>
  <c r="AF49" i="25"/>
  <c r="AF132" i="25"/>
  <c r="AF166" i="25" s="1"/>
  <c r="BE39" i="25"/>
  <c r="BE44" i="25" s="1"/>
  <c r="BE47" i="25" s="1"/>
  <c r="BH47" i="25"/>
  <c r="AE168" i="25"/>
  <c r="AD58" i="20"/>
  <c r="AE169" i="25"/>
  <c r="AE50" i="25"/>
  <c r="AH123" i="19"/>
  <c r="AH132" i="25"/>
  <c r="BL55" i="21"/>
  <c r="BM52" i="21"/>
  <c r="AM55" i="21"/>
  <c r="BM31" i="26"/>
  <c r="C7" i="26"/>
  <c r="AC3" i="26"/>
  <c r="AH55" i="20"/>
  <c r="AD55" i="20"/>
  <c r="AL54" i="20"/>
  <c r="AN54" i="20" s="1"/>
  <c r="AL51" i="20"/>
  <c r="AN51" i="20" s="1"/>
  <c r="AI52" i="20"/>
  <c r="AI53" i="20"/>
  <c r="AL50" i="20"/>
  <c r="AN50" i="20" s="1"/>
  <c r="AJ52" i="20"/>
  <c r="AJ53" i="20"/>
  <c r="CP95" i="25"/>
  <c r="CN101" i="25"/>
  <c r="CO96" i="25"/>
  <c r="CP96" i="25" s="1"/>
  <c r="CN97" i="25"/>
  <c r="BO101" i="25"/>
  <c r="BN106" i="25"/>
  <c r="BO97" i="25"/>
  <c r="BD98" i="25" s="1"/>
  <c r="BD128" i="25" s="1"/>
  <c r="BN102" i="25"/>
  <c r="AI130" i="25"/>
  <c r="AJ130" i="25"/>
  <c r="AE130" i="25"/>
  <c r="AH130" i="25"/>
  <c r="CI47" i="19"/>
  <c r="CJ37" i="19"/>
  <c r="CO95" i="19"/>
  <c r="CP95" i="19" s="1"/>
  <c r="CN100" i="19"/>
  <c r="CP94" i="19"/>
  <c r="CI96" i="19"/>
  <c r="CI120" i="19" s="1"/>
  <c r="CF96" i="19"/>
  <c r="CF120" i="19" s="1"/>
  <c r="CO99" i="19"/>
  <c r="CN104" i="19"/>
  <c r="BP94" i="19"/>
  <c r="BE96" i="19"/>
  <c r="BE120" i="19" s="1"/>
  <c r="BI96" i="19"/>
  <c r="BI120" i="19" s="1"/>
  <c r="BN100" i="19"/>
  <c r="BO95" i="19"/>
  <c r="BF96" i="19" s="1"/>
  <c r="BF120" i="19" s="1"/>
  <c r="BO99" i="19"/>
  <c r="BN104" i="19"/>
  <c r="AP95" i="19"/>
  <c r="AP96" i="19" s="1"/>
  <c r="AD96" i="19"/>
  <c r="AD120" i="19" s="1"/>
  <c r="AE96" i="19"/>
  <c r="AE120" i="19" s="1"/>
  <c r="AP99" i="19"/>
  <c r="AN105" i="19"/>
  <c r="AO105" i="19" s="1"/>
  <c r="AP105" i="19" s="1"/>
  <c r="AO100" i="19"/>
  <c r="AP100" i="19" s="1"/>
  <c r="AO104" i="19"/>
  <c r="AP104" i="19" s="1"/>
  <c r="AN109" i="19"/>
  <c r="AO109" i="19" s="1"/>
  <c r="AP109" i="19" s="1"/>
  <c r="E31" i="26"/>
  <c r="F28" i="26"/>
  <c r="J31" i="26"/>
  <c r="G31" i="26"/>
  <c r="H31" i="26"/>
  <c r="P42" i="26"/>
  <c r="P41" i="26"/>
  <c r="P43" i="26"/>
  <c r="P45" i="26"/>
  <c r="G47" i="26"/>
  <c r="P44" i="26"/>
  <c r="J11" i="26"/>
  <c r="J25" i="26" s="1"/>
  <c r="P46" i="26"/>
  <c r="F11" i="26"/>
  <c r="F25" i="26" s="1"/>
  <c r="I47" i="26"/>
  <c r="E47" i="26"/>
  <c r="H47" i="26"/>
  <c r="D47" i="26"/>
  <c r="J47" i="26"/>
  <c r="G11" i="26"/>
  <c r="G25" i="26" s="1"/>
  <c r="I11" i="26"/>
  <c r="I25" i="26" s="1"/>
  <c r="E11" i="26"/>
  <c r="E25" i="26" s="1"/>
  <c r="H11" i="26"/>
  <c r="H25" i="26" s="1"/>
  <c r="F47" i="26"/>
  <c r="O69" i="20"/>
  <c r="O68" i="20"/>
  <c r="D41" i="20"/>
  <c r="L11" i="20"/>
  <c r="E22" i="20"/>
  <c r="F22" i="20" s="1"/>
  <c r="C9" i="20"/>
  <c r="L10" i="20"/>
  <c r="C139" i="19"/>
  <c r="CR48" i="25"/>
  <c r="CR49" i="25"/>
  <c r="CU51" i="25"/>
  <c r="CT51" i="25"/>
  <c r="DE50" i="25"/>
  <c r="CR43" i="25"/>
  <c r="L10" i="25"/>
  <c r="CQ3" i="25"/>
  <c r="CQ4" i="25" s="1"/>
  <c r="CQ5" i="25" s="1"/>
  <c r="CQ6" i="25" s="1"/>
  <c r="CQ7" i="25" s="1"/>
  <c r="CQ8" i="25" s="1"/>
  <c r="CQ9" i="25" s="1"/>
  <c r="CQ10" i="25" s="1"/>
  <c r="CQ11" i="25" s="1"/>
  <c r="CQ12" i="25" s="1"/>
  <c r="CQ13" i="25" s="1"/>
  <c r="CQ14" i="25" s="1"/>
  <c r="CQ15" i="25" s="1"/>
  <c r="CQ16" i="25" s="1"/>
  <c r="CQ17" i="25" s="1"/>
  <c r="CQ18" i="25" s="1"/>
  <c r="CQ19" i="25" s="1"/>
  <c r="CQ20" i="25" s="1"/>
  <c r="CQ21" i="25" s="1"/>
  <c r="CQ22" i="25" s="1"/>
  <c r="J22" i="25"/>
  <c r="J24" i="25" s="1"/>
  <c r="I22" i="25"/>
  <c r="I24" i="25" s="1"/>
  <c r="H22" i="25"/>
  <c r="G22" i="25"/>
  <c r="G24" i="25" s="1"/>
  <c r="F22" i="25"/>
  <c r="F24" i="25" s="1"/>
  <c r="E22" i="25"/>
  <c r="E24" i="25" s="1"/>
  <c r="D22" i="25"/>
  <c r="D24" i="25" s="1"/>
  <c r="C147" i="25"/>
  <c r="P116" i="25"/>
  <c r="P115" i="25"/>
  <c r="K61" i="25"/>
  <c r="J35" i="25"/>
  <c r="J34" i="25"/>
  <c r="J33" i="25"/>
  <c r="J32" i="25"/>
  <c r="I35" i="25"/>
  <c r="I34" i="25"/>
  <c r="I33" i="25"/>
  <c r="I32" i="25"/>
  <c r="H35" i="25"/>
  <c r="H34" i="25"/>
  <c r="H33" i="25"/>
  <c r="H32" i="25"/>
  <c r="G35" i="25"/>
  <c r="G34" i="25"/>
  <c r="G33" i="25"/>
  <c r="G32" i="25"/>
  <c r="F34" i="25"/>
  <c r="F33" i="25"/>
  <c r="E35" i="25"/>
  <c r="E34" i="25"/>
  <c r="E33" i="25"/>
  <c r="E32" i="25"/>
  <c r="D35" i="25"/>
  <c r="D34" i="25"/>
  <c r="D33" i="25"/>
  <c r="D32" i="25"/>
  <c r="D36" i="25"/>
  <c r="E36" i="25"/>
  <c r="E45" i="25" s="1"/>
  <c r="E32" i="19"/>
  <c r="F32" i="19"/>
  <c r="G32" i="19"/>
  <c r="H32" i="19"/>
  <c r="I32" i="19"/>
  <c r="J32" i="19"/>
  <c r="D32" i="19"/>
  <c r="E40" i="25"/>
  <c r="F40" i="25"/>
  <c r="G40" i="25"/>
  <c r="H40" i="25"/>
  <c r="I40" i="25"/>
  <c r="J40" i="25"/>
  <c r="D40" i="25"/>
  <c r="B35" i="25"/>
  <c r="B32" i="25"/>
  <c r="B33" i="25"/>
  <c r="B34" i="25"/>
  <c r="B31" i="25"/>
  <c r="L14" i="25"/>
  <c r="L15" i="25"/>
  <c r="L16" i="25"/>
  <c r="BH96" i="19" l="1"/>
  <c r="BH120" i="19" s="1"/>
  <c r="CE96" i="19"/>
  <c r="CE120" i="19" s="1"/>
  <c r="BG55" i="20"/>
  <c r="CP96" i="19"/>
  <c r="C4" i="25"/>
  <c r="AC4" i="25" s="1"/>
  <c r="BC4" i="25" s="1"/>
  <c r="CC4" i="25" s="1"/>
  <c r="CH96" i="19"/>
  <c r="CH120" i="19" s="1"/>
  <c r="H14" i="26"/>
  <c r="H24" i="25"/>
  <c r="CJ96" i="19"/>
  <c r="CJ120" i="19" s="1"/>
  <c r="BI55" i="20"/>
  <c r="AD135" i="25"/>
  <c r="AD30" i="26" s="1"/>
  <c r="AD32" i="26" s="1"/>
  <c r="AD134" i="25"/>
  <c r="AD136" i="25"/>
  <c r="CG31" i="25"/>
  <c r="CG39" i="25" s="1"/>
  <c r="CG44" i="25" s="1"/>
  <c r="CI25" i="25"/>
  <c r="CH26" i="25"/>
  <c r="CH27" i="25" s="1"/>
  <c r="CH31" i="25" s="1"/>
  <c r="CH39" i="25" s="1"/>
  <c r="CH44" i="25" s="1"/>
  <c r="CH47" i="25" s="1"/>
  <c r="AL27" i="25"/>
  <c r="AI39" i="25"/>
  <c r="AI44" i="25" s="1"/>
  <c r="AL31" i="25"/>
  <c r="AL39" i="25" s="1"/>
  <c r="CU46" i="19"/>
  <c r="CM52" i="21"/>
  <c r="AG50" i="25"/>
  <c r="AE56" i="21"/>
  <c r="AE57" i="21" s="1"/>
  <c r="AD160" i="19"/>
  <c r="AD33" i="26" s="1"/>
  <c r="AG134" i="25"/>
  <c r="AD127" i="19"/>
  <c r="AE30" i="26"/>
  <c r="AE32" i="26" s="1"/>
  <c r="AG167" i="25"/>
  <c r="AE33" i="26"/>
  <c r="AG136" i="25"/>
  <c r="AG135" i="25"/>
  <c r="AG133" i="25"/>
  <c r="AG48" i="25" s="1"/>
  <c r="BE58" i="20"/>
  <c r="AE125" i="19"/>
  <c r="CD55" i="20"/>
  <c r="AD125" i="19"/>
  <c r="AG125" i="19"/>
  <c r="AG124" i="19"/>
  <c r="AG46" i="19" s="1"/>
  <c r="L33" i="25"/>
  <c r="CG46" i="25"/>
  <c r="CE39" i="25"/>
  <c r="CE44" i="25" s="1"/>
  <c r="CE47" i="25" s="1"/>
  <c r="CL37" i="25"/>
  <c r="CI46" i="25"/>
  <c r="CF39" i="25"/>
  <c r="CF44" i="25" s="1"/>
  <c r="CF47" i="25" s="1"/>
  <c r="CF49" i="25" s="1"/>
  <c r="CG42" i="19"/>
  <c r="CG31" i="19"/>
  <c r="CG47" i="19" s="1"/>
  <c r="CI21" i="19"/>
  <c r="CH22" i="19"/>
  <c r="CH23" i="19" s="1"/>
  <c r="CH27" i="19" s="1"/>
  <c r="AG126" i="19"/>
  <c r="AG127" i="19"/>
  <c r="AF125" i="19"/>
  <c r="AF126" i="19"/>
  <c r="AF161" i="19"/>
  <c r="AG161" i="19"/>
  <c r="AG56" i="21" s="1"/>
  <c r="AG57" i="21" s="1"/>
  <c r="AG159" i="19"/>
  <c r="AG158" i="19"/>
  <c r="AG48" i="19" s="1"/>
  <c r="AF159" i="19"/>
  <c r="AF158" i="19"/>
  <c r="AF48" i="19" s="1"/>
  <c r="AG160" i="19"/>
  <c r="J17" i="20"/>
  <c r="G14" i="26"/>
  <c r="AC7" i="26"/>
  <c r="BC3" i="26"/>
  <c r="BF55" i="20"/>
  <c r="BI58" i="20"/>
  <c r="BD55" i="20"/>
  <c r="CE55" i="20"/>
  <c r="BL54" i="20"/>
  <c r="BN54" i="20" s="1"/>
  <c r="BG58" i="20"/>
  <c r="BJ55" i="20"/>
  <c r="BE55" i="20"/>
  <c r="BL53" i="20"/>
  <c r="BN53" i="20" s="1"/>
  <c r="BL52" i="20"/>
  <c r="H40" i="24" s="1"/>
  <c r="BH55" i="20"/>
  <c r="CH58" i="20"/>
  <c r="CH55" i="20"/>
  <c r="CI58" i="20"/>
  <c r="CI55" i="20"/>
  <c r="CG58" i="20"/>
  <c r="CG55" i="20"/>
  <c r="CF53" i="20"/>
  <c r="CL53" i="20" s="1"/>
  <c r="CL48" i="20"/>
  <c r="CJ58" i="20"/>
  <c r="CJ55" i="20"/>
  <c r="CF52" i="20"/>
  <c r="CF54" i="20"/>
  <c r="CL54" i="20" s="1"/>
  <c r="CL49" i="20"/>
  <c r="CN49" i="20" s="1"/>
  <c r="AF56" i="20"/>
  <c r="AH56" i="20"/>
  <c r="AJ56" i="20"/>
  <c r="AI56" i="20"/>
  <c r="AG56" i="20"/>
  <c r="BJ56" i="20"/>
  <c r="BI56" i="20"/>
  <c r="BF56" i="20"/>
  <c r="BH56" i="20"/>
  <c r="BG56" i="20"/>
  <c r="CH56" i="20"/>
  <c r="CJ56" i="20"/>
  <c r="CF56" i="20"/>
  <c r="CG56" i="20"/>
  <c r="CI56" i="20"/>
  <c r="I14" i="26"/>
  <c r="F14" i="26"/>
  <c r="E14" i="26"/>
  <c r="H17" i="20"/>
  <c r="J14" i="26"/>
  <c r="I17" i="20"/>
  <c r="G17" i="20"/>
  <c r="F17" i="20"/>
  <c r="E17" i="20"/>
  <c r="D26" i="25"/>
  <c r="D14" i="26"/>
  <c r="D17" i="20"/>
  <c r="F40" i="24"/>
  <c r="BD47" i="25"/>
  <c r="BD49" i="25" s="1"/>
  <c r="AD50" i="25"/>
  <c r="AD167" i="25"/>
  <c r="BL44" i="25"/>
  <c r="BN44" i="25" s="1"/>
  <c r="AF136" i="25"/>
  <c r="BG49" i="25"/>
  <c r="AF134" i="25"/>
  <c r="AF135" i="25"/>
  <c r="BE49" i="25"/>
  <c r="AH166" i="25"/>
  <c r="AH134" i="25"/>
  <c r="AH133" i="25"/>
  <c r="AH48" i="25" s="1"/>
  <c r="AH135" i="25"/>
  <c r="AH136" i="25"/>
  <c r="BH49" i="25"/>
  <c r="BJ49" i="25"/>
  <c r="AF133" i="25"/>
  <c r="AF48" i="25" s="1"/>
  <c r="AH127" i="19"/>
  <c r="AH126" i="19"/>
  <c r="AH124" i="19"/>
  <c r="AH46" i="19" s="1"/>
  <c r="AH125" i="19"/>
  <c r="AF50" i="25"/>
  <c r="AF169" i="25"/>
  <c r="AF167" i="25"/>
  <c r="AD161" i="19"/>
  <c r="AH160" i="19"/>
  <c r="AH161" i="19"/>
  <c r="AD159" i="19"/>
  <c r="AE51" i="25"/>
  <c r="AH158" i="19"/>
  <c r="AH48" i="19" s="1"/>
  <c r="AH159" i="19"/>
  <c r="AJ160" i="19"/>
  <c r="AD46" i="19"/>
  <c r="AD158" i="19"/>
  <c r="AD48" i="19" s="1"/>
  <c r="AI160" i="19"/>
  <c r="CM55" i="21"/>
  <c r="BM55" i="21"/>
  <c r="AL53" i="20"/>
  <c r="AJ58" i="20"/>
  <c r="AJ55" i="20"/>
  <c r="AJ123" i="19"/>
  <c r="AJ132" i="25"/>
  <c r="AL52" i="20"/>
  <c r="H24" i="24" s="1"/>
  <c r="AI55" i="20"/>
  <c r="AI58" i="20"/>
  <c r="AI123" i="19"/>
  <c r="AM54" i="20"/>
  <c r="CO97" i="25"/>
  <c r="CI98" i="25" s="1"/>
  <c r="CI128" i="25" s="1"/>
  <c r="CN102" i="25"/>
  <c r="CJ98" i="25"/>
  <c r="CJ128" i="25" s="1"/>
  <c r="CF98" i="25"/>
  <c r="CF128" i="25" s="1"/>
  <c r="CN106" i="25"/>
  <c r="CO101" i="25"/>
  <c r="BP101" i="25"/>
  <c r="BI98" i="25"/>
  <c r="BI128" i="25" s="1"/>
  <c r="BE98" i="25"/>
  <c r="BE128" i="25" s="1"/>
  <c r="BP97" i="25"/>
  <c r="BP98" i="25" s="1"/>
  <c r="BJ98" i="25"/>
  <c r="BJ128" i="25" s="1"/>
  <c r="BG98" i="25"/>
  <c r="BG128" i="25" s="1"/>
  <c r="BN111" i="25"/>
  <c r="BO111" i="25" s="1"/>
  <c r="BP111" i="25" s="1"/>
  <c r="BO106" i="25"/>
  <c r="BP106" i="25" s="1"/>
  <c r="BN107" i="25"/>
  <c r="BO107" i="25" s="1"/>
  <c r="BP107" i="25" s="1"/>
  <c r="BO102" i="25"/>
  <c r="BP102" i="25" s="1"/>
  <c r="BH98" i="25"/>
  <c r="BH128" i="25" s="1"/>
  <c r="BF98" i="25"/>
  <c r="BF128" i="25" s="1"/>
  <c r="AP130" i="25"/>
  <c r="CV51" i="25"/>
  <c r="AD48" i="25"/>
  <c r="CW51" i="25"/>
  <c r="CO104" i="19"/>
  <c r="CP104" i="19" s="1"/>
  <c r="CN109" i="19"/>
  <c r="CO109" i="19" s="1"/>
  <c r="CP109" i="19" s="1"/>
  <c r="CG96" i="19"/>
  <c r="CG120" i="19" s="1"/>
  <c r="CG110" i="19"/>
  <c r="CG121" i="19" s="1"/>
  <c r="CP99" i="19"/>
  <c r="CO100" i="19"/>
  <c r="CP100" i="19" s="1"/>
  <c r="CN105" i="19"/>
  <c r="CO105" i="19" s="1"/>
  <c r="CP105" i="19" s="1"/>
  <c r="CD96" i="19"/>
  <c r="CD120" i="19" s="1"/>
  <c r="BP99" i="19"/>
  <c r="BP95" i="19"/>
  <c r="BP96" i="19" s="1"/>
  <c r="BD96" i="19"/>
  <c r="BD120" i="19" s="1"/>
  <c r="BG96" i="19"/>
  <c r="BG120" i="19" s="1"/>
  <c r="BO104" i="19"/>
  <c r="BP104" i="19" s="1"/>
  <c r="BN109" i="19"/>
  <c r="BO109" i="19" s="1"/>
  <c r="BP109" i="19" s="1"/>
  <c r="BO100" i="19"/>
  <c r="BP100" i="19" s="1"/>
  <c r="BN105" i="19"/>
  <c r="BO105" i="19" s="1"/>
  <c r="BP105" i="19" s="1"/>
  <c r="BJ96" i="19"/>
  <c r="BJ120" i="19" s="1"/>
  <c r="AG110" i="19"/>
  <c r="AG121" i="19" s="1"/>
  <c r="AG122" i="19" s="1"/>
  <c r="AI110" i="19"/>
  <c r="AI121" i="19" s="1"/>
  <c r="AI122" i="19" s="1"/>
  <c r="AF110" i="19"/>
  <c r="AF121" i="19" s="1"/>
  <c r="AF122" i="19" s="1"/>
  <c r="AJ110" i="19"/>
  <c r="AJ121" i="19" s="1"/>
  <c r="AJ122" i="19" s="1"/>
  <c r="AP110" i="19"/>
  <c r="AE110" i="19"/>
  <c r="AE121" i="19" s="1"/>
  <c r="AE122" i="19"/>
  <c r="AD110" i="19"/>
  <c r="AD121" i="19" s="1"/>
  <c r="AD122" i="19" s="1"/>
  <c r="AH110" i="19"/>
  <c r="AH121" i="19" s="1"/>
  <c r="AH122" i="19" s="1"/>
  <c r="AP112" i="19"/>
  <c r="P47" i="26"/>
  <c r="L25" i="26"/>
  <c r="L11" i="26"/>
  <c r="G13" i="20"/>
  <c r="G47" i="20" s="1"/>
  <c r="H14" i="20"/>
  <c r="H56" i="20" s="1"/>
  <c r="D13" i="20"/>
  <c r="D47" i="20" s="1"/>
  <c r="D48" i="20" s="1"/>
  <c r="G14" i="20"/>
  <c r="G56" i="20" s="1"/>
  <c r="D14" i="20"/>
  <c r="J14" i="20"/>
  <c r="J56" i="20" s="1"/>
  <c r="F14" i="20"/>
  <c r="F56" i="20" s="1"/>
  <c r="I14" i="20"/>
  <c r="I56" i="20" s="1"/>
  <c r="E14" i="20"/>
  <c r="E56" i="20" s="1"/>
  <c r="F13" i="20"/>
  <c r="F47" i="20" s="1"/>
  <c r="H13" i="20"/>
  <c r="H47" i="20" s="1"/>
  <c r="I13" i="20"/>
  <c r="I47" i="20" s="1"/>
  <c r="E13" i="20"/>
  <c r="J13" i="20"/>
  <c r="J47" i="20" s="1"/>
  <c r="O70" i="20"/>
  <c r="P70" i="20" s="1"/>
  <c r="P68" i="20"/>
  <c r="P69" i="20"/>
  <c r="D24" i="20"/>
  <c r="E24" i="20"/>
  <c r="G22" i="20"/>
  <c r="F24" i="20"/>
  <c r="L35" i="25"/>
  <c r="L32" i="25"/>
  <c r="L34" i="25"/>
  <c r="C164" i="25"/>
  <c r="AD169" i="25" s="1"/>
  <c r="K111" i="25"/>
  <c r="K110" i="25"/>
  <c r="K109" i="25"/>
  <c r="K108" i="25"/>
  <c r="K107" i="25"/>
  <c r="K106" i="25"/>
  <c r="N105" i="25"/>
  <c r="O105" i="25" s="1"/>
  <c r="K105" i="25"/>
  <c r="N104" i="25"/>
  <c r="O104" i="25" s="1"/>
  <c r="K104" i="25"/>
  <c r="N103" i="25"/>
  <c r="O103" i="25" s="1"/>
  <c r="K103" i="25"/>
  <c r="K102" i="25"/>
  <c r="K101" i="25"/>
  <c r="K97" i="25"/>
  <c r="K96" i="25"/>
  <c r="K95" i="25"/>
  <c r="K94" i="25"/>
  <c r="K93" i="25"/>
  <c r="N92" i="25"/>
  <c r="O92" i="25" s="1"/>
  <c r="K92" i="25"/>
  <c r="O88" i="25"/>
  <c r="K88" i="25"/>
  <c r="O87" i="25"/>
  <c r="K87" i="25"/>
  <c r="O83" i="25"/>
  <c r="K83" i="25"/>
  <c r="O82" i="25"/>
  <c r="K82" i="25"/>
  <c r="O81" i="25"/>
  <c r="K81" i="25"/>
  <c r="O77" i="25"/>
  <c r="K77" i="25"/>
  <c r="O76" i="25"/>
  <c r="K76" i="25"/>
  <c r="O75" i="25"/>
  <c r="K75" i="25"/>
  <c r="O74" i="25"/>
  <c r="K74" i="25"/>
  <c r="O70" i="25"/>
  <c r="K70" i="25"/>
  <c r="O69" i="25"/>
  <c r="K69" i="25"/>
  <c r="O68" i="25"/>
  <c r="K68" i="25"/>
  <c r="O67" i="25"/>
  <c r="K67" i="25"/>
  <c r="O63" i="25"/>
  <c r="K63" i="25"/>
  <c r="K62" i="25"/>
  <c r="N60" i="25"/>
  <c r="N61" i="25" s="1"/>
  <c r="N62" i="25" s="1"/>
  <c r="O62" i="25" s="1"/>
  <c r="K60" i="25"/>
  <c r="O59" i="25"/>
  <c r="K59" i="25"/>
  <c r="O58" i="25"/>
  <c r="K58" i="25"/>
  <c r="O57" i="25"/>
  <c r="K57" i="25"/>
  <c r="L38" i="25"/>
  <c r="J36" i="25"/>
  <c r="J45" i="25" s="1"/>
  <c r="I36" i="25"/>
  <c r="I45" i="25" s="1"/>
  <c r="H36" i="25"/>
  <c r="H45" i="25" s="1"/>
  <c r="G36" i="25"/>
  <c r="G45" i="25" s="1"/>
  <c r="F36" i="25"/>
  <c r="F45" i="25" s="1"/>
  <c r="D45" i="25"/>
  <c r="D25" i="25"/>
  <c r="L21" i="25"/>
  <c r="L20" i="25"/>
  <c r="L19" i="25"/>
  <c r="L18" i="25"/>
  <c r="L17" i="25"/>
  <c r="C9" i="25"/>
  <c r="CQ3" i="19"/>
  <c r="CQ4" i="19" s="1"/>
  <c r="CQ5" i="19" s="1"/>
  <c r="CQ6" i="19" s="1"/>
  <c r="CQ7" i="19" s="1"/>
  <c r="CQ8" i="19" s="1"/>
  <c r="CQ9" i="19" s="1"/>
  <c r="CQ10" i="19" s="1"/>
  <c r="CQ11" i="19" s="1"/>
  <c r="CQ12" i="19" s="1"/>
  <c r="CQ13" i="19" s="1"/>
  <c r="CQ14" i="19" s="1"/>
  <c r="CQ15" i="19" s="1"/>
  <c r="CQ16" i="19" s="1"/>
  <c r="CQ17" i="19" s="1"/>
  <c r="CQ18" i="19" s="1"/>
  <c r="CQ19" i="19" s="1"/>
  <c r="CQ20" i="19" s="1"/>
  <c r="CQ21" i="19" s="1"/>
  <c r="CQ22" i="19" s="1"/>
  <c r="L13" i="19"/>
  <c r="L15" i="19"/>
  <c r="L35" i="19"/>
  <c r="L34" i="19"/>
  <c r="L30" i="19"/>
  <c r="AE37" i="19"/>
  <c r="C156" i="19"/>
  <c r="K109" i="19"/>
  <c r="K108" i="19"/>
  <c r="K107" i="19"/>
  <c r="K106" i="19"/>
  <c r="K105" i="19"/>
  <c r="K104" i="19"/>
  <c r="N103" i="19"/>
  <c r="N108" i="19" s="1"/>
  <c r="O108" i="19" s="1"/>
  <c r="K103" i="19"/>
  <c r="N102" i="19"/>
  <c r="N107" i="19" s="1"/>
  <c r="O107" i="19" s="1"/>
  <c r="K102" i="19"/>
  <c r="N101" i="19"/>
  <c r="N106" i="19" s="1"/>
  <c r="O106" i="19" s="1"/>
  <c r="K101" i="19"/>
  <c r="K100" i="19"/>
  <c r="K99" i="19"/>
  <c r="K95" i="19"/>
  <c r="K94" i="19"/>
  <c r="K93" i="19"/>
  <c r="K92" i="19"/>
  <c r="K91" i="19"/>
  <c r="K90" i="19"/>
  <c r="N90" i="19"/>
  <c r="O90" i="19" s="1"/>
  <c r="CH42" i="19" l="1"/>
  <c r="CH45" i="19" s="1"/>
  <c r="CH31" i="19"/>
  <c r="CH47" i="19" s="1"/>
  <c r="CJ110" i="19"/>
  <c r="CJ121" i="19" s="1"/>
  <c r="CJ122" i="19" s="1"/>
  <c r="AP122" i="19"/>
  <c r="BM54" i="20"/>
  <c r="CG47" i="25"/>
  <c r="CG49" i="25" s="1"/>
  <c r="AI47" i="25"/>
  <c r="AL44" i="25"/>
  <c r="CI26" i="25"/>
  <c r="CI27" i="25" s="1"/>
  <c r="CI31" i="25" s="1"/>
  <c r="CI39" i="25" s="1"/>
  <c r="CI44" i="25" s="1"/>
  <c r="CI47" i="25" s="1"/>
  <c r="CI49" i="25" s="1"/>
  <c r="CJ25" i="25"/>
  <c r="CJ26" i="25" s="1"/>
  <c r="CJ27" i="25" s="1"/>
  <c r="AG30" i="26"/>
  <c r="AG32" i="26" s="1"/>
  <c r="AG51" i="25"/>
  <c r="AE34" i="26"/>
  <c r="BL58" i="20"/>
  <c r="H44" i="24" s="1"/>
  <c r="AG60" i="20"/>
  <c r="BE37" i="19"/>
  <c r="BE47" i="19" s="1"/>
  <c r="AE47" i="19"/>
  <c r="AE49" i="19" s="1"/>
  <c r="CL46" i="25"/>
  <c r="CJ21" i="19"/>
  <c r="CJ22" i="19" s="1"/>
  <c r="CJ23" i="19" s="1"/>
  <c r="CJ27" i="19" s="1"/>
  <c r="CI22" i="19"/>
  <c r="CI23" i="19" s="1"/>
  <c r="CI27" i="19" s="1"/>
  <c r="CG45" i="19"/>
  <c r="AF60" i="20"/>
  <c r="AF56" i="21"/>
  <c r="AF57" i="21" s="1"/>
  <c r="AF30" i="26"/>
  <c r="AF32" i="26" s="1"/>
  <c r="BC7" i="26"/>
  <c r="CC3" i="26"/>
  <c r="CC7" i="26" s="1"/>
  <c r="BM53" i="20"/>
  <c r="H41" i="24"/>
  <c r="CU53" i="20"/>
  <c r="BL55" i="20"/>
  <c r="BM55" i="20" s="1"/>
  <c r="CF58" i="20"/>
  <c r="CL58" i="20" s="1"/>
  <c r="CF55" i="20"/>
  <c r="CN48" i="20"/>
  <c r="CL52" i="20"/>
  <c r="H57" i="24"/>
  <c r="CN53" i="20"/>
  <c r="CM53" i="20"/>
  <c r="CV53" i="20"/>
  <c r="CM54" i="20"/>
  <c r="CN54" i="20"/>
  <c r="BE56" i="20"/>
  <c r="BL56" i="20" s="1"/>
  <c r="CU55" i="20" s="1"/>
  <c r="BL14" i="20"/>
  <c r="AE56" i="20"/>
  <c r="AL56" i="20" s="1"/>
  <c r="CT55" i="20" s="1"/>
  <c r="AL14" i="20"/>
  <c r="CE56" i="20"/>
  <c r="CL56" i="20" s="1"/>
  <c r="CV55" i="20" s="1"/>
  <c r="CL14" i="20"/>
  <c r="E89" i="25"/>
  <c r="E127" i="25" s="1"/>
  <c r="D27" i="25"/>
  <c r="D31" i="25" s="1"/>
  <c r="BL47" i="25"/>
  <c r="E40" i="24" s="1"/>
  <c r="AH30" i="26"/>
  <c r="AH32" i="26" s="1"/>
  <c r="AD56" i="21"/>
  <c r="AD57" i="21" s="1"/>
  <c r="CT53" i="20"/>
  <c r="H25" i="24"/>
  <c r="AH50" i="25"/>
  <c r="AH51" i="25" s="1"/>
  <c r="AD60" i="20"/>
  <c r="AD34" i="26"/>
  <c r="BL49" i="25"/>
  <c r="E44" i="24" s="1"/>
  <c r="AH169" i="25"/>
  <c r="AH56" i="21" s="1"/>
  <c r="AH57" i="21" s="1"/>
  <c r="AH167" i="25"/>
  <c r="AH60" i="20" s="1"/>
  <c r="AF51" i="25"/>
  <c r="CE49" i="25"/>
  <c r="CH49" i="25"/>
  <c r="AJ134" i="25"/>
  <c r="AJ135" i="25"/>
  <c r="AJ136" i="25"/>
  <c r="AJ133" i="25"/>
  <c r="AJ48" i="25" s="1"/>
  <c r="AI124" i="19"/>
  <c r="AI127" i="19"/>
  <c r="AI126" i="19"/>
  <c r="AI125" i="19"/>
  <c r="AJ126" i="19"/>
  <c r="AJ124" i="19"/>
  <c r="AJ46" i="19" s="1"/>
  <c r="AJ127" i="19"/>
  <c r="AJ125" i="19"/>
  <c r="AP160" i="19"/>
  <c r="AM53" i="20"/>
  <c r="AP123" i="19"/>
  <c r="AD49" i="19"/>
  <c r="AN53" i="20"/>
  <c r="AL55" i="20"/>
  <c r="AM55" i="20" s="1"/>
  <c r="AL58" i="20"/>
  <c r="H28" i="24" s="1"/>
  <c r="AJ166" i="25"/>
  <c r="AI158" i="19"/>
  <c r="AI159" i="19"/>
  <c r="AI161" i="19"/>
  <c r="AJ158" i="19"/>
  <c r="AJ48" i="19" s="1"/>
  <c r="AJ159" i="19"/>
  <c r="AJ161" i="19"/>
  <c r="CP101" i="25"/>
  <c r="CN107" i="25"/>
  <c r="CO107" i="25" s="1"/>
  <c r="CP107" i="25" s="1"/>
  <c r="CO102" i="25"/>
  <c r="CP102" i="25" s="1"/>
  <c r="CD98" i="25"/>
  <c r="CD128" i="25" s="1"/>
  <c r="CH98" i="25"/>
  <c r="CH128" i="25" s="1"/>
  <c r="CN111" i="25"/>
  <c r="CO111" i="25" s="1"/>
  <c r="CP111" i="25" s="1"/>
  <c r="CO106" i="25"/>
  <c r="CP106" i="25" s="1"/>
  <c r="CP97" i="25"/>
  <c r="CP98" i="25" s="1"/>
  <c r="CE98" i="25"/>
  <c r="CE128" i="25" s="1"/>
  <c r="CG98" i="25"/>
  <c r="CG128" i="25" s="1"/>
  <c r="BF112" i="25"/>
  <c r="BF129" i="25" s="1"/>
  <c r="BF130" i="25" s="1"/>
  <c r="BI112" i="25"/>
  <c r="BI129" i="25" s="1"/>
  <c r="BP112" i="25"/>
  <c r="BP120" i="25" s="1"/>
  <c r="BD112" i="25"/>
  <c r="BD129" i="25" s="1"/>
  <c r="BE112" i="25"/>
  <c r="BE129" i="25" s="1"/>
  <c r="BE130" i="25" s="1"/>
  <c r="BJ112" i="25"/>
  <c r="BJ129" i="25" s="1"/>
  <c r="BG112" i="25"/>
  <c r="BG129" i="25" s="1"/>
  <c r="BG130" i="25" s="1"/>
  <c r="BH112" i="25"/>
  <c r="BH129" i="25" s="1"/>
  <c r="CY44" i="25"/>
  <c r="AD51" i="25"/>
  <c r="CH110" i="19"/>
  <c r="CH121" i="19" s="1"/>
  <c r="CH122" i="19" s="1"/>
  <c r="CF110" i="19"/>
  <c r="CF121" i="19" s="1"/>
  <c r="CF122" i="19" s="1"/>
  <c r="CG122" i="19"/>
  <c r="CP110" i="19"/>
  <c r="CP112" i="19" s="1"/>
  <c r="CE110" i="19"/>
  <c r="CE121" i="19" s="1"/>
  <c r="CE122" i="19" s="1"/>
  <c r="CD110" i="19"/>
  <c r="CD121" i="19" s="1"/>
  <c r="CD122" i="19" s="1"/>
  <c r="CI110" i="19"/>
  <c r="CI121" i="19" s="1"/>
  <c r="CI122" i="19" s="1"/>
  <c r="BF110" i="19"/>
  <c r="BF121" i="19" s="1"/>
  <c r="BF122" i="19" s="1"/>
  <c r="BD110" i="19"/>
  <c r="BD121" i="19" s="1"/>
  <c r="BD122" i="19" s="1"/>
  <c r="BI110" i="19"/>
  <c r="BI121" i="19" s="1"/>
  <c r="BI122" i="19" s="1"/>
  <c r="BH110" i="19"/>
  <c r="BH121" i="19" s="1"/>
  <c r="BH122" i="19" s="1"/>
  <c r="BE110" i="19"/>
  <c r="BE121" i="19" s="1"/>
  <c r="BE122" i="19" s="1"/>
  <c r="BJ110" i="19"/>
  <c r="BJ121" i="19" s="1"/>
  <c r="BJ122" i="19" s="1"/>
  <c r="BP110" i="19"/>
  <c r="BP112" i="19" s="1"/>
  <c r="BG110" i="19"/>
  <c r="BG121" i="19" s="1"/>
  <c r="BG122" i="19" s="1"/>
  <c r="I27" i="26"/>
  <c r="J27" i="26"/>
  <c r="J29" i="26" s="1"/>
  <c r="D27" i="26"/>
  <c r="F27" i="26"/>
  <c r="G27" i="26"/>
  <c r="E27" i="26"/>
  <c r="L26" i="26"/>
  <c r="N26" i="26" s="1"/>
  <c r="H27" i="26"/>
  <c r="C4" i="20"/>
  <c r="J48" i="20"/>
  <c r="J49" i="20"/>
  <c r="D56" i="20"/>
  <c r="L56" i="20" s="1"/>
  <c r="CS55" i="20" s="1"/>
  <c r="L14" i="20"/>
  <c r="G48" i="20"/>
  <c r="G49" i="20"/>
  <c r="I49" i="20"/>
  <c r="I48" i="20"/>
  <c r="F51" i="20"/>
  <c r="F50" i="20"/>
  <c r="F48" i="20"/>
  <c r="F49" i="20"/>
  <c r="D49" i="20"/>
  <c r="D51" i="20"/>
  <c r="D50" i="20"/>
  <c r="H48" i="20"/>
  <c r="H49" i="20"/>
  <c r="E47" i="20"/>
  <c r="E50" i="20" s="1"/>
  <c r="L13" i="20"/>
  <c r="O71" i="20"/>
  <c r="H22" i="20"/>
  <c r="G24" i="20"/>
  <c r="G51" i="20" s="1"/>
  <c r="C4" i="19"/>
  <c r="E25" i="25"/>
  <c r="F25" i="25" s="1"/>
  <c r="G25" i="25" s="1"/>
  <c r="H25" i="25" s="1"/>
  <c r="I25" i="25" s="1"/>
  <c r="N93" i="25"/>
  <c r="O93" i="25" s="1"/>
  <c r="P93" i="25" s="1"/>
  <c r="P57" i="25"/>
  <c r="O60" i="25"/>
  <c r="P60" i="25" s="1"/>
  <c r="P92" i="25"/>
  <c r="P104" i="25"/>
  <c r="P62" i="25"/>
  <c r="P81" i="25"/>
  <c r="P75" i="25"/>
  <c r="P76" i="25"/>
  <c r="H84" i="25"/>
  <c r="H126" i="25" s="1"/>
  <c r="P83" i="25"/>
  <c r="G89" i="25"/>
  <c r="G127" i="25" s="1"/>
  <c r="P88" i="25"/>
  <c r="P103" i="25"/>
  <c r="P68" i="25"/>
  <c r="P70" i="25"/>
  <c r="P58" i="25"/>
  <c r="N110" i="25"/>
  <c r="O110" i="25" s="1"/>
  <c r="P110" i="25" s="1"/>
  <c r="P59" i="25"/>
  <c r="P82" i="25"/>
  <c r="P105" i="25"/>
  <c r="M22" i="25"/>
  <c r="H89" i="25"/>
  <c r="H127" i="25" s="1"/>
  <c r="P87" i="25"/>
  <c r="P89" i="25" s="1"/>
  <c r="J89" i="25"/>
  <c r="J127" i="25" s="1"/>
  <c r="D89" i="25"/>
  <c r="D127" i="25" s="1"/>
  <c r="I89" i="25"/>
  <c r="I127" i="25" s="1"/>
  <c r="I78" i="25"/>
  <c r="I125" i="25" s="1"/>
  <c r="P77" i="25"/>
  <c r="E78" i="25"/>
  <c r="E125" i="25" s="1"/>
  <c r="P74" i="25"/>
  <c r="H71" i="25"/>
  <c r="H124" i="25" s="1"/>
  <c r="P69" i="25"/>
  <c r="P63" i="25"/>
  <c r="L45" i="25"/>
  <c r="N45" i="25" s="1"/>
  <c r="G71" i="25"/>
  <c r="G124" i="25" s="1"/>
  <c r="L36" i="25"/>
  <c r="P67" i="25"/>
  <c r="E71" i="25"/>
  <c r="E124" i="25" s="1"/>
  <c r="D78" i="25"/>
  <c r="D125" i="25" s="1"/>
  <c r="G84" i="25"/>
  <c r="G126" i="25" s="1"/>
  <c r="O61" i="25"/>
  <c r="J78" i="25"/>
  <c r="J125" i="25" s="1"/>
  <c r="F78" i="25"/>
  <c r="F125" i="25" s="1"/>
  <c r="G78" i="25"/>
  <c r="G125" i="25" s="1"/>
  <c r="D84" i="25"/>
  <c r="D126" i="25" s="1"/>
  <c r="J84" i="25"/>
  <c r="J126" i="25" s="1"/>
  <c r="N109" i="25"/>
  <c r="O109" i="25" s="1"/>
  <c r="P109" i="25" s="1"/>
  <c r="J71" i="25"/>
  <c r="J124" i="25" s="1"/>
  <c r="F71" i="25"/>
  <c r="F124" i="25" s="1"/>
  <c r="D71" i="25"/>
  <c r="D124" i="25" s="1"/>
  <c r="I71" i="25"/>
  <c r="I124" i="25" s="1"/>
  <c r="H78" i="25"/>
  <c r="H125" i="25" s="1"/>
  <c r="I84" i="25"/>
  <c r="I126" i="25" s="1"/>
  <c r="E84" i="25"/>
  <c r="E126" i="25" s="1"/>
  <c r="F84" i="25"/>
  <c r="F126" i="25" s="1"/>
  <c r="N108" i="25"/>
  <c r="O108" i="25" s="1"/>
  <c r="P108" i="25" s="1"/>
  <c r="F89" i="25"/>
  <c r="F127" i="25" s="1"/>
  <c r="AF37" i="19"/>
  <c r="N91" i="19"/>
  <c r="P90" i="19"/>
  <c r="O102" i="19"/>
  <c r="P102" i="19" s="1"/>
  <c r="P106" i="19"/>
  <c r="P108" i="19"/>
  <c r="P107" i="19"/>
  <c r="O103" i="19"/>
  <c r="P103" i="19" s="1"/>
  <c r="O101" i="19"/>
  <c r="P101" i="19" s="1"/>
  <c r="N58" i="19"/>
  <c r="O58" i="19" s="1"/>
  <c r="K58" i="19"/>
  <c r="K59" i="19"/>
  <c r="K60" i="19"/>
  <c r="D21" i="19"/>
  <c r="O86" i="19"/>
  <c r="K86" i="19"/>
  <c r="B86" i="19"/>
  <c r="O85" i="19"/>
  <c r="K85" i="19"/>
  <c r="O81" i="19"/>
  <c r="K81" i="19"/>
  <c r="O80" i="19"/>
  <c r="K80" i="19"/>
  <c r="O79" i="19"/>
  <c r="K79" i="19"/>
  <c r="O75" i="19"/>
  <c r="K75" i="19"/>
  <c r="O74" i="19"/>
  <c r="K74" i="19"/>
  <c r="O73" i="19"/>
  <c r="K73" i="19"/>
  <c r="O72" i="19"/>
  <c r="K72" i="19"/>
  <c r="O68" i="19"/>
  <c r="K68" i="19"/>
  <c r="O67" i="19"/>
  <c r="K67" i="19"/>
  <c r="O66" i="19"/>
  <c r="K66" i="19"/>
  <c r="O65" i="19"/>
  <c r="K65" i="19"/>
  <c r="O61" i="19"/>
  <c r="K61" i="19"/>
  <c r="O57" i="19"/>
  <c r="K57" i="19"/>
  <c r="O56" i="19"/>
  <c r="K56" i="19"/>
  <c r="O55" i="19"/>
  <c r="K55" i="19"/>
  <c r="J28" i="19"/>
  <c r="J43" i="19" s="1"/>
  <c r="I28" i="19"/>
  <c r="I43" i="19" s="1"/>
  <c r="H28" i="19"/>
  <c r="H43" i="19" s="1"/>
  <c r="G28" i="19"/>
  <c r="G43" i="19" s="1"/>
  <c r="F28" i="19"/>
  <c r="F43" i="19" s="1"/>
  <c r="E28" i="19"/>
  <c r="E43" i="19" s="1"/>
  <c r="D28" i="19"/>
  <c r="D43" i="19" s="1"/>
  <c r="L14" i="19"/>
  <c r="C9" i="19"/>
  <c r="L17" i="19"/>
  <c r="L16" i="19"/>
  <c r="AC4" i="20" l="1"/>
  <c r="BC4" i="20" s="1"/>
  <c r="CC4" i="20" s="1"/>
  <c r="DA47" i="21"/>
  <c r="DA51" i="20"/>
  <c r="CI42" i="19"/>
  <c r="CI45" i="19" s="1"/>
  <c r="CI31" i="19"/>
  <c r="DA49" i="25"/>
  <c r="DA48" i="25"/>
  <c r="DA47" i="25"/>
  <c r="DA46" i="25"/>
  <c r="AC4" i="19"/>
  <c r="BC4" i="19" s="1"/>
  <c r="CC4" i="19" s="1"/>
  <c r="DB44" i="19"/>
  <c r="CP122" i="19"/>
  <c r="CL27" i="25"/>
  <c r="CJ31" i="25"/>
  <c r="CJ39" i="25" s="1"/>
  <c r="CJ44" i="25" s="1"/>
  <c r="CJ47" i="25" s="1"/>
  <c r="CJ49" i="25" s="1"/>
  <c r="CL49" i="25" s="1"/>
  <c r="E60" i="24" s="1"/>
  <c r="BM58" i="20"/>
  <c r="E26" i="25"/>
  <c r="E27" i="25" s="1"/>
  <c r="E31" i="25" s="1"/>
  <c r="AL47" i="25"/>
  <c r="AN44" i="25"/>
  <c r="AI49" i="25"/>
  <c r="AL49" i="25" s="1"/>
  <c r="AI132" i="25"/>
  <c r="AI136" i="25" s="1"/>
  <c r="AP136" i="25" s="1"/>
  <c r="F26" i="25"/>
  <c r="J25" i="25"/>
  <c r="I26" i="25"/>
  <c r="I27" i="25" s="1"/>
  <c r="I31" i="25" s="1"/>
  <c r="H26" i="25"/>
  <c r="G26" i="25"/>
  <c r="G27" i="25" s="1"/>
  <c r="G31" i="25" s="1"/>
  <c r="E21" i="19"/>
  <c r="D22" i="19"/>
  <c r="CU57" i="20"/>
  <c r="BF37" i="19"/>
  <c r="BF47" i="19" s="1"/>
  <c r="AF47" i="19"/>
  <c r="AF49" i="19" s="1"/>
  <c r="CJ42" i="19"/>
  <c r="CJ31" i="19"/>
  <c r="CJ47" i="19" s="1"/>
  <c r="CL47" i="19" s="1"/>
  <c r="CL27" i="19"/>
  <c r="CL31" i="19" s="1"/>
  <c r="CL55" i="20"/>
  <c r="CM55" i="20" s="1"/>
  <c r="H56" i="24"/>
  <c r="CM58" i="20"/>
  <c r="CV57" i="20"/>
  <c r="H60" i="24"/>
  <c r="CX55" i="20"/>
  <c r="CD112" i="25"/>
  <c r="CD129" i="25" s="1"/>
  <c r="CD130" i="25" s="1"/>
  <c r="CI112" i="25"/>
  <c r="CI129" i="25" s="1"/>
  <c r="CI130" i="25" s="1"/>
  <c r="D54" i="20"/>
  <c r="BM49" i="25"/>
  <c r="AM58" i="20"/>
  <c r="CT57" i="20"/>
  <c r="AJ30" i="26"/>
  <c r="AJ32" i="26" s="1"/>
  <c r="AP161" i="19"/>
  <c r="AI48" i="19"/>
  <c r="AL48" i="19" s="1"/>
  <c r="F29" i="24" s="1"/>
  <c r="AP158" i="19"/>
  <c r="AP159" i="19"/>
  <c r="AP126" i="19"/>
  <c r="AI46" i="19"/>
  <c r="AL46" i="19" s="1"/>
  <c r="AP124" i="19"/>
  <c r="AP127" i="19"/>
  <c r="AJ50" i="25"/>
  <c r="AJ51" i="25" s="1"/>
  <c r="AJ169" i="25"/>
  <c r="AJ56" i="21" s="1"/>
  <c r="AJ57" i="21" s="1"/>
  <c r="AJ167" i="25"/>
  <c r="AJ60" i="20" s="1"/>
  <c r="CF112" i="25"/>
  <c r="CF129" i="25" s="1"/>
  <c r="CJ112" i="25"/>
  <c r="CJ129" i="25" s="1"/>
  <c r="CE112" i="25"/>
  <c r="CE129" i="25" s="1"/>
  <c r="CE130" i="25" s="1"/>
  <c r="CP112" i="25"/>
  <c r="CP120" i="25" s="1"/>
  <c r="CH112" i="25"/>
  <c r="CH129" i="25" s="1"/>
  <c r="CG112" i="25"/>
  <c r="CG129" i="25" s="1"/>
  <c r="BI130" i="25"/>
  <c r="BH130" i="25"/>
  <c r="BD130" i="25"/>
  <c r="BJ130" i="25"/>
  <c r="BP122" i="19"/>
  <c r="C4" i="26"/>
  <c r="E29" i="26"/>
  <c r="H29" i="26"/>
  <c r="G29" i="26"/>
  <c r="F29" i="26"/>
  <c r="D29" i="26"/>
  <c r="I29" i="26"/>
  <c r="L28" i="26"/>
  <c r="L27" i="26"/>
  <c r="G50" i="20"/>
  <c r="G52" i="20" s="1"/>
  <c r="D52" i="20"/>
  <c r="F52" i="20"/>
  <c r="D53" i="20"/>
  <c r="E49" i="20"/>
  <c r="E51" i="20"/>
  <c r="E48" i="20"/>
  <c r="L47" i="20"/>
  <c r="N94" i="25"/>
  <c r="O94" i="25" s="1"/>
  <c r="O72" i="20"/>
  <c r="D74" i="20" s="1"/>
  <c r="P71" i="20"/>
  <c r="I22" i="20"/>
  <c r="H24" i="20"/>
  <c r="M18" i="19"/>
  <c r="H64" i="25"/>
  <c r="H123" i="25" s="1"/>
  <c r="H27" i="25"/>
  <c r="H31" i="25" s="1"/>
  <c r="F27" i="25"/>
  <c r="F31" i="25" s="1"/>
  <c r="P84" i="25"/>
  <c r="P78" i="25"/>
  <c r="P71" i="25"/>
  <c r="G64" i="25"/>
  <c r="G123" i="25" s="1"/>
  <c r="E64" i="25"/>
  <c r="E123" i="25" s="1"/>
  <c r="F64" i="25"/>
  <c r="F123" i="25" s="1"/>
  <c r="I64" i="25"/>
  <c r="I123" i="25" s="1"/>
  <c r="J64" i="25"/>
  <c r="J123" i="25" s="1"/>
  <c r="D64" i="25"/>
  <c r="D123" i="25" s="1"/>
  <c r="N95" i="25"/>
  <c r="L40" i="25"/>
  <c r="P61" i="25"/>
  <c r="P64" i="25" s="1"/>
  <c r="G37" i="19"/>
  <c r="AG37" i="19" s="1"/>
  <c r="N92" i="19"/>
  <c r="O91" i="19"/>
  <c r="P91" i="19" s="1"/>
  <c r="D87" i="19"/>
  <c r="D119" i="19" s="1"/>
  <c r="N59" i="19"/>
  <c r="P58" i="19"/>
  <c r="D69" i="19"/>
  <c r="D116" i="19" s="1"/>
  <c r="P66" i="19"/>
  <c r="P68" i="19"/>
  <c r="P73" i="19"/>
  <c r="P75" i="19"/>
  <c r="P80" i="19"/>
  <c r="P56" i="19"/>
  <c r="P86" i="19"/>
  <c r="H87" i="19"/>
  <c r="H119" i="19" s="1"/>
  <c r="I87" i="19"/>
  <c r="I119" i="19" s="1"/>
  <c r="G82" i="19"/>
  <c r="G118" i="19" s="1"/>
  <c r="P81" i="19"/>
  <c r="D23" i="19"/>
  <c r="H69" i="19"/>
  <c r="H116" i="19" s="1"/>
  <c r="P67" i="19"/>
  <c r="P85" i="19"/>
  <c r="P61" i="19"/>
  <c r="H76" i="19"/>
  <c r="H117" i="19" s="1"/>
  <c r="P74" i="19"/>
  <c r="E87" i="19"/>
  <c r="E119" i="19" s="1"/>
  <c r="P57" i="19"/>
  <c r="E69" i="19"/>
  <c r="E116" i="19" s="1"/>
  <c r="I69" i="19"/>
  <c r="I116" i="19" s="1"/>
  <c r="I76" i="19"/>
  <c r="I117" i="19" s="1"/>
  <c r="H82" i="19"/>
  <c r="H118" i="19" s="1"/>
  <c r="P55" i="19"/>
  <c r="P65" i="19"/>
  <c r="F69" i="19"/>
  <c r="F116" i="19" s="1"/>
  <c r="P72" i="19"/>
  <c r="F76" i="19"/>
  <c r="F117" i="19" s="1"/>
  <c r="J76" i="19"/>
  <c r="J117" i="19" s="1"/>
  <c r="E82" i="19"/>
  <c r="E118" i="19" s="1"/>
  <c r="I82" i="19"/>
  <c r="I118" i="19" s="1"/>
  <c r="F87" i="19"/>
  <c r="F119" i="19" s="1"/>
  <c r="G69" i="19"/>
  <c r="G116" i="19" s="1"/>
  <c r="G76" i="19"/>
  <c r="G117" i="19" s="1"/>
  <c r="F82" i="19"/>
  <c r="F118" i="19" s="1"/>
  <c r="J82" i="19"/>
  <c r="J118" i="19" s="1"/>
  <c r="G87" i="19"/>
  <c r="G119" i="19" s="1"/>
  <c r="E76" i="19"/>
  <c r="E117" i="19" s="1"/>
  <c r="D82" i="19"/>
  <c r="D118" i="19" s="1"/>
  <c r="J69" i="19"/>
  <c r="J116" i="19" s="1"/>
  <c r="P79" i="19"/>
  <c r="J87" i="19"/>
  <c r="J119" i="19" s="1"/>
  <c r="D76" i="19"/>
  <c r="D117" i="19" s="1"/>
  <c r="L28" i="19"/>
  <c r="CL31" i="25" l="1"/>
  <c r="CL39" i="25" s="1"/>
  <c r="CL44" i="25"/>
  <c r="J26" i="25"/>
  <c r="J27" i="25" s="1"/>
  <c r="J31" i="25" s="1"/>
  <c r="L31" i="25" s="1"/>
  <c r="AM49" i="25"/>
  <c r="E28" i="24"/>
  <c r="E24" i="24"/>
  <c r="CU46" i="25"/>
  <c r="AI135" i="25"/>
  <c r="AI166" i="25"/>
  <c r="AI134" i="25"/>
  <c r="AP134" i="25" s="1"/>
  <c r="AI133" i="25"/>
  <c r="F21" i="19"/>
  <c r="E22" i="19"/>
  <c r="E23" i="19" s="1"/>
  <c r="E27" i="19" s="1"/>
  <c r="E42" i="19" s="1"/>
  <c r="AC4" i="26"/>
  <c r="BC4" i="26" s="1"/>
  <c r="CC4" i="26" s="1"/>
  <c r="DB23" i="26"/>
  <c r="BG37" i="19"/>
  <c r="AG47" i="19"/>
  <c r="AG49" i="19" s="1"/>
  <c r="CJ45" i="19"/>
  <c r="CL42" i="19"/>
  <c r="CW48" i="19"/>
  <c r="F60" i="24"/>
  <c r="D27" i="19"/>
  <c r="D42" i="19" s="1"/>
  <c r="AG168" i="25"/>
  <c r="AG33" i="26" s="1"/>
  <c r="AG34" i="26" s="1"/>
  <c r="AF168" i="25"/>
  <c r="AF33" i="26" s="1"/>
  <c r="AF34" i="26" s="1"/>
  <c r="AH168" i="25"/>
  <c r="AH33" i="26" s="1"/>
  <c r="AH34" i="26" s="1"/>
  <c r="AJ168" i="25"/>
  <c r="AJ33" i="26" s="1"/>
  <c r="I9" i="24"/>
  <c r="CT25" i="26"/>
  <c r="CY25" i="26" s="1"/>
  <c r="CT24" i="26"/>
  <c r="I8" i="24"/>
  <c r="CU47" i="19"/>
  <c r="F27" i="24"/>
  <c r="AM48" i="19"/>
  <c r="CU49" i="19"/>
  <c r="AM46" i="19"/>
  <c r="CF130" i="25"/>
  <c r="CG130" i="25"/>
  <c r="CJ130" i="25"/>
  <c r="CH130" i="25"/>
  <c r="BP130" i="25"/>
  <c r="N28" i="26"/>
  <c r="M28" i="26"/>
  <c r="L29" i="26"/>
  <c r="L31" i="26"/>
  <c r="E52" i="20"/>
  <c r="H50" i="20"/>
  <c r="H51" i="20"/>
  <c r="P72" i="20"/>
  <c r="O73" i="20"/>
  <c r="H74" i="20" s="1"/>
  <c r="J22" i="20"/>
  <c r="J24" i="20" s="1"/>
  <c r="I24" i="20"/>
  <c r="P69" i="19"/>
  <c r="G37" i="25"/>
  <c r="G46" i="25" s="1"/>
  <c r="J37" i="25"/>
  <c r="J46" i="25" s="1"/>
  <c r="F37" i="25"/>
  <c r="F46" i="25" s="1"/>
  <c r="I37" i="25"/>
  <c r="I46" i="25" s="1"/>
  <c r="E37" i="25"/>
  <c r="E46" i="25" s="1"/>
  <c r="H37" i="25"/>
  <c r="H46" i="25" s="1"/>
  <c r="D37" i="25"/>
  <c r="D39" i="25" s="1"/>
  <c r="D44" i="25" s="1"/>
  <c r="L27" i="25"/>
  <c r="O95" i="25"/>
  <c r="P95" i="25" s="1"/>
  <c r="N96" i="25"/>
  <c r="P94" i="25"/>
  <c r="H37" i="19"/>
  <c r="AH37" i="19" s="1"/>
  <c r="N93" i="19"/>
  <c r="O92" i="19"/>
  <c r="P87" i="19"/>
  <c r="N60" i="19"/>
  <c r="O60" i="19" s="1"/>
  <c r="P60" i="19" s="1"/>
  <c r="O59" i="19"/>
  <c r="P82" i="19"/>
  <c r="P76" i="19"/>
  <c r="CQ46" i="21"/>
  <c r="CQ50" i="20"/>
  <c r="CN44" i="25" l="1"/>
  <c r="CL47" i="25"/>
  <c r="AP133" i="25"/>
  <c r="AI48" i="25"/>
  <c r="AL48" i="25" s="1"/>
  <c r="AI50" i="25"/>
  <c r="AI169" i="25"/>
  <c r="AP166" i="25"/>
  <c r="AI167" i="25"/>
  <c r="AI30" i="26"/>
  <c r="AP135" i="25"/>
  <c r="AO51" i="25"/>
  <c r="AI168" i="25"/>
  <c r="AI33" i="26" s="1"/>
  <c r="AL33" i="26" s="1"/>
  <c r="I29" i="24" s="1"/>
  <c r="F22" i="19"/>
  <c r="F23" i="19" s="1"/>
  <c r="F27" i="19" s="1"/>
  <c r="F42" i="19" s="1"/>
  <c r="G21" i="19"/>
  <c r="BH37" i="19"/>
  <c r="BH47" i="19" s="1"/>
  <c r="AH47" i="19"/>
  <c r="AH49" i="19" s="1"/>
  <c r="BG47" i="19"/>
  <c r="CN42" i="19"/>
  <c r="CL45" i="19"/>
  <c r="I12" i="24"/>
  <c r="CT28" i="26"/>
  <c r="CY28" i="26" s="1"/>
  <c r="CT26" i="26"/>
  <c r="CY24" i="26"/>
  <c r="CP130" i="25"/>
  <c r="AJ34" i="26"/>
  <c r="M31" i="26"/>
  <c r="M29" i="26"/>
  <c r="H52" i="20"/>
  <c r="J50" i="20"/>
  <c r="J51" i="20"/>
  <c r="I50" i="20"/>
  <c r="I51" i="20"/>
  <c r="G74" i="20"/>
  <c r="F74" i="20"/>
  <c r="E74" i="20"/>
  <c r="I74" i="20"/>
  <c r="P73" i="20"/>
  <c r="P74" i="20" s="1"/>
  <c r="J74" i="20"/>
  <c r="H39" i="25"/>
  <c r="G39" i="25"/>
  <c r="E39" i="25"/>
  <c r="F39" i="25"/>
  <c r="I39" i="25"/>
  <c r="J39" i="25"/>
  <c r="O96" i="25"/>
  <c r="N101" i="25"/>
  <c r="N97" i="25"/>
  <c r="L37" i="25"/>
  <c r="D46" i="25"/>
  <c r="I37" i="19"/>
  <c r="AI37" i="19" s="1"/>
  <c r="N94" i="19"/>
  <c r="O93" i="19"/>
  <c r="P93" i="19" s="1"/>
  <c r="P92" i="19"/>
  <c r="P59" i="19"/>
  <c r="P62" i="19" s="1"/>
  <c r="G62" i="19"/>
  <c r="G115" i="19" s="1"/>
  <c r="I62" i="19"/>
  <c r="I115" i="19" s="1"/>
  <c r="F62" i="19"/>
  <c r="F115" i="19" s="1"/>
  <c r="D62" i="19"/>
  <c r="E62" i="19"/>
  <c r="E115" i="19" s="1"/>
  <c r="H62" i="19"/>
  <c r="H115" i="19" s="1"/>
  <c r="J62" i="19"/>
  <c r="J115" i="19" s="1"/>
  <c r="E56" i="24" l="1"/>
  <c r="CM49" i="25"/>
  <c r="E27" i="24"/>
  <c r="AM48" i="25"/>
  <c r="AI60" i="20"/>
  <c r="AL60" i="20" s="1"/>
  <c r="AP167" i="25"/>
  <c r="AI56" i="21"/>
  <c r="AP169" i="25"/>
  <c r="AP168" i="25"/>
  <c r="AN34" i="26" s="1"/>
  <c r="AI32" i="26"/>
  <c r="AI34" i="26" s="1"/>
  <c r="AL30" i="26"/>
  <c r="AI51" i="25"/>
  <c r="AL50" i="25"/>
  <c r="G22" i="19"/>
  <c r="G23" i="19" s="1"/>
  <c r="G27" i="19" s="1"/>
  <c r="G42" i="19" s="1"/>
  <c r="H21" i="19"/>
  <c r="BI37" i="19"/>
  <c r="AI47" i="19"/>
  <c r="AI49" i="19" s="1"/>
  <c r="CW46" i="19"/>
  <c r="F56" i="24"/>
  <c r="CM47" i="19"/>
  <c r="G77" i="24"/>
  <c r="CY26" i="26"/>
  <c r="AM33" i="26"/>
  <c r="CU30" i="26"/>
  <c r="J52" i="20"/>
  <c r="J58" i="20" s="1"/>
  <c r="I52" i="20"/>
  <c r="CW46" i="25"/>
  <c r="CV46" i="25"/>
  <c r="CU48" i="25"/>
  <c r="J44" i="25"/>
  <c r="J47" i="25" s="1"/>
  <c r="I44" i="25"/>
  <c r="I47" i="25" s="1"/>
  <c r="H44" i="25"/>
  <c r="H47" i="25" s="1"/>
  <c r="G44" i="25"/>
  <c r="G47" i="25" s="1"/>
  <c r="F44" i="25"/>
  <c r="F47" i="25" s="1"/>
  <c r="E44" i="25"/>
  <c r="O101" i="25"/>
  <c r="N106" i="25"/>
  <c r="L46" i="25"/>
  <c r="D47" i="25"/>
  <c r="P96" i="25"/>
  <c r="O97" i="25"/>
  <c r="N102" i="25"/>
  <c r="L39" i="25"/>
  <c r="J37" i="19"/>
  <c r="AJ37" i="19" s="1"/>
  <c r="N95" i="19"/>
  <c r="N99" i="19"/>
  <c r="O94" i="19"/>
  <c r="D115" i="19"/>
  <c r="H21" i="24"/>
  <c r="H37" i="24" s="1"/>
  <c r="H53" i="24" s="1"/>
  <c r="E21" i="24"/>
  <c r="E37" i="24" s="1"/>
  <c r="E53" i="24" s="1"/>
  <c r="F22" i="24"/>
  <c r="F38" i="24" s="1"/>
  <c r="F54" i="24" s="1"/>
  <c r="E22" i="24"/>
  <c r="E38" i="24" s="1"/>
  <c r="E54" i="24" s="1"/>
  <c r="AL32" i="26" l="1"/>
  <c r="AL34" i="26" s="1"/>
  <c r="AM34" i="26" s="1"/>
  <c r="CU27" i="26"/>
  <c r="CU29" i="26" s="1"/>
  <c r="CU31" i="26" s="1"/>
  <c r="AN30" i="26"/>
  <c r="I27" i="24"/>
  <c r="AM30" i="26"/>
  <c r="AI57" i="21"/>
  <c r="AL56" i="21"/>
  <c r="E29" i="24"/>
  <c r="AL51" i="25"/>
  <c r="AM51" i="25" s="1"/>
  <c r="AM50" i="25"/>
  <c r="CU49" i="25"/>
  <c r="H29" i="24"/>
  <c r="AM60" i="20"/>
  <c r="CT59" i="20"/>
  <c r="H22" i="19"/>
  <c r="H23" i="19" s="1"/>
  <c r="H27" i="19" s="1"/>
  <c r="H42" i="19" s="1"/>
  <c r="I21" i="19"/>
  <c r="BI47" i="19"/>
  <c r="BJ37" i="19"/>
  <c r="BJ47" i="19" s="1"/>
  <c r="AJ47" i="19"/>
  <c r="AO49" i="19"/>
  <c r="J77" i="24"/>
  <c r="D132" i="25"/>
  <c r="CW48" i="25"/>
  <c r="DB44" i="25"/>
  <c r="H49" i="25"/>
  <c r="I49" i="25"/>
  <c r="F49" i="25"/>
  <c r="J49" i="25"/>
  <c r="D49" i="25"/>
  <c r="G49" i="25"/>
  <c r="L44" i="25"/>
  <c r="N44" i="25" s="1"/>
  <c r="E47" i="25"/>
  <c r="P97" i="25"/>
  <c r="D98" i="25"/>
  <c r="D128" i="25" s="1"/>
  <c r="J98" i="25"/>
  <c r="J128" i="25" s="1"/>
  <c r="H98" i="25"/>
  <c r="H128" i="25" s="1"/>
  <c r="F98" i="25"/>
  <c r="F128" i="25" s="1"/>
  <c r="O106" i="25"/>
  <c r="P106" i="25" s="1"/>
  <c r="N111" i="25"/>
  <c r="O111" i="25" s="1"/>
  <c r="P111" i="25" s="1"/>
  <c r="I98" i="25"/>
  <c r="I128" i="25" s="1"/>
  <c r="P98" i="25"/>
  <c r="P101" i="25"/>
  <c r="E98" i="25"/>
  <c r="E128" i="25" s="1"/>
  <c r="O102" i="25"/>
  <c r="P102" i="25" s="1"/>
  <c r="N107" i="25"/>
  <c r="O107" i="25" s="1"/>
  <c r="P107" i="25" s="1"/>
  <c r="G98" i="25"/>
  <c r="G128" i="25" s="1"/>
  <c r="N100" i="19"/>
  <c r="O95" i="19"/>
  <c r="P95" i="19" s="1"/>
  <c r="P94" i="19"/>
  <c r="N104" i="19"/>
  <c r="O99" i="19"/>
  <c r="J29" i="24" l="1"/>
  <c r="AN57" i="21"/>
  <c r="CT54" i="21"/>
  <c r="AM56" i="21"/>
  <c r="AL57" i="21"/>
  <c r="AM57" i="21" s="1"/>
  <c r="I22" i="19"/>
  <c r="I23" i="19" s="1"/>
  <c r="I27" i="19" s="1"/>
  <c r="I42" i="19" s="1"/>
  <c r="J21" i="19"/>
  <c r="J22" i="19" s="1"/>
  <c r="J23" i="19" s="1"/>
  <c r="J27" i="19" s="1"/>
  <c r="J42" i="19" s="1"/>
  <c r="AL47" i="19"/>
  <c r="AJ49" i="19"/>
  <c r="BL47" i="19"/>
  <c r="D166" i="25"/>
  <c r="D50" i="25" s="1"/>
  <c r="P96" i="19"/>
  <c r="E96" i="19"/>
  <c r="E120" i="19" s="1"/>
  <c r="G96" i="19"/>
  <c r="G120" i="19" s="1"/>
  <c r="D96" i="19"/>
  <c r="D120" i="19" s="1"/>
  <c r="I96" i="19"/>
  <c r="I120" i="19" s="1"/>
  <c r="CV48" i="25"/>
  <c r="E49" i="25"/>
  <c r="L49" i="25" s="1"/>
  <c r="L47" i="25"/>
  <c r="H112" i="25"/>
  <c r="H129" i="25" s="1"/>
  <c r="H130" i="25" s="1"/>
  <c r="F112" i="25"/>
  <c r="F129" i="25" s="1"/>
  <c r="G112" i="25"/>
  <c r="E112" i="25"/>
  <c r="D112" i="25"/>
  <c r="J112" i="25"/>
  <c r="P112" i="25"/>
  <c r="P120" i="25" s="1"/>
  <c r="I112" i="25"/>
  <c r="H96" i="19"/>
  <c r="H120" i="19" s="1"/>
  <c r="J96" i="19"/>
  <c r="J120" i="19" s="1"/>
  <c r="F96" i="19"/>
  <c r="F120" i="19" s="1"/>
  <c r="O100" i="19"/>
  <c r="P100" i="19" s="1"/>
  <c r="N105" i="19"/>
  <c r="O105" i="19" s="1"/>
  <c r="P105" i="19" s="1"/>
  <c r="P99" i="19"/>
  <c r="N109" i="19"/>
  <c r="O109" i="19" s="1"/>
  <c r="P109" i="19" s="1"/>
  <c r="O104" i="19"/>
  <c r="P104" i="19" s="1"/>
  <c r="L27" i="19" l="1"/>
  <c r="CV48" i="19"/>
  <c r="BM47" i="19"/>
  <c r="F44" i="24"/>
  <c r="CU48" i="19"/>
  <c r="CU50" i="19" s="1"/>
  <c r="F28" i="24"/>
  <c r="AM47" i="19"/>
  <c r="AL49" i="19"/>
  <c r="AM49" i="19" s="1"/>
  <c r="D168" i="25"/>
  <c r="D169" i="25"/>
  <c r="D167" i="25"/>
  <c r="CT48" i="25"/>
  <c r="CY48" i="25" s="1"/>
  <c r="E12" i="24"/>
  <c r="E8" i="24"/>
  <c r="CT46" i="25"/>
  <c r="CY46" i="25" s="1"/>
  <c r="DF46" i="25" s="1"/>
  <c r="E110" i="19"/>
  <c r="E121" i="19" s="1"/>
  <c r="E122" i="19" s="1"/>
  <c r="H110" i="19"/>
  <c r="H121" i="19" s="1"/>
  <c r="H122" i="19" s="1"/>
  <c r="F130" i="25"/>
  <c r="E129" i="25"/>
  <c r="J129" i="25"/>
  <c r="G129" i="25"/>
  <c r="D129" i="25"/>
  <c r="I129" i="25"/>
  <c r="M49" i="25"/>
  <c r="D110" i="19"/>
  <c r="D121" i="19" s="1"/>
  <c r="D122" i="19" s="1"/>
  <c r="F110" i="19"/>
  <c r="F121" i="19" s="1"/>
  <c r="F122" i="19" s="1"/>
  <c r="J110" i="19"/>
  <c r="J121" i="19" s="1"/>
  <c r="J122" i="19" s="1"/>
  <c r="G110" i="19"/>
  <c r="G121" i="19" s="1"/>
  <c r="G122" i="19" s="1"/>
  <c r="I110" i="19"/>
  <c r="I121" i="19" s="1"/>
  <c r="I122" i="19" s="1"/>
  <c r="P110" i="19"/>
  <c r="P112" i="19" s="1"/>
  <c r="D133" i="25" l="1"/>
  <c r="D134" i="25"/>
  <c r="D135" i="25"/>
  <c r="D136" i="25"/>
  <c r="B2" i="24"/>
  <c r="CU47" i="25"/>
  <c r="CU50" i="25" s="1"/>
  <c r="I130" i="25"/>
  <c r="E130" i="25"/>
  <c r="J130" i="25"/>
  <c r="D130" i="25"/>
  <c r="G130" i="25"/>
  <c r="P122" i="19"/>
  <c r="P130" i="25" l="1"/>
  <c r="B19" i="24" l="1"/>
  <c r="B35" i="24" s="1"/>
  <c r="B51" i="24" s="1"/>
  <c r="E10" i="24"/>
  <c r="J22" i="24" l="1"/>
  <c r="J38" i="24" s="1"/>
  <c r="J54" i="24" s="1"/>
  <c r="I22" i="24"/>
  <c r="I38" i="24" s="1"/>
  <c r="I54" i="24" s="1"/>
  <c r="B25" i="24"/>
  <c r="B41" i="24" s="1"/>
  <c r="B57" i="24" s="1"/>
  <c r="B26" i="24"/>
  <c r="B42" i="24" s="1"/>
  <c r="B58" i="24" s="1"/>
  <c r="B27" i="24"/>
  <c r="B43" i="24" s="1"/>
  <c r="B59" i="24" s="1"/>
  <c r="B28" i="24"/>
  <c r="B44" i="24" s="1"/>
  <c r="B60" i="24" s="1"/>
  <c r="B29" i="24"/>
  <c r="B45" i="24" s="1"/>
  <c r="B61" i="24" s="1"/>
  <c r="B30" i="24"/>
  <c r="B46" i="24" s="1"/>
  <c r="B62" i="24" s="1"/>
  <c r="B24" i="24"/>
  <c r="B40" i="24" s="1"/>
  <c r="B56" i="24" s="1"/>
  <c r="H22" i="24"/>
  <c r="H38" i="24" s="1"/>
  <c r="H54" i="24" s="1"/>
  <c r="L12" i="21"/>
  <c r="L7" i="21"/>
  <c r="L42" i="20"/>
  <c r="E54" i="20" l="1"/>
  <c r="J54" i="20"/>
  <c r="H53" i="20"/>
  <c r="E53" i="20"/>
  <c r="F48" i="21"/>
  <c r="F53" i="20"/>
  <c r="G54" i="20"/>
  <c r="I54" i="20"/>
  <c r="F54" i="20"/>
  <c r="H54" i="20"/>
  <c r="J53" i="20"/>
  <c r="G53" i="20"/>
  <c r="I53" i="20"/>
  <c r="I48" i="21"/>
  <c r="H48" i="21"/>
  <c r="G48" i="21"/>
  <c r="L44" i="21"/>
  <c r="L45" i="21"/>
  <c r="N45" i="21" s="1"/>
  <c r="L46" i="21"/>
  <c r="N46" i="21" s="1"/>
  <c r="J48" i="21"/>
  <c r="L47" i="21"/>
  <c r="E48" i="21"/>
  <c r="G78" i="24" l="1"/>
  <c r="J52" i="21"/>
  <c r="J55" i="21" s="1"/>
  <c r="J132" i="25"/>
  <c r="I52" i="21"/>
  <c r="I55" i="21" s="1"/>
  <c r="I132" i="25"/>
  <c r="H52" i="21"/>
  <c r="H55" i="21" s="1"/>
  <c r="H132" i="25"/>
  <c r="G52" i="21"/>
  <c r="G55" i="21" s="1"/>
  <c r="G132" i="25"/>
  <c r="E52" i="21"/>
  <c r="E55" i="21" s="1"/>
  <c r="E132" i="25"/>
  <c r="L48" i="21"/>
  <c r="J8" i="24" s="1"/>
  <c r="F132" i="25"/>
  <c r="F52" i="21"/>
  <c r="F55" i="21" s="1"/>
  <c r="D58" i="20"/>
  <c r="L50" i="21"/>
  <c r="N50" i="21" s="1"/>
  <c r="L49" i="21"/>
  <c r="CS59" i="21"/>
  <c r="D55" i="20"/>
  <c r="N49" i="21" l="1"/>
  <c r="J9" i="24"/>
  <c r="CS49" i="21"/>
  <c r="F135" i="25"/>
  <c r="F134" i="25"/>
  <c r="F136" i="25"/>
  <c r="F133" i="25"/>
  <c r="G136" i="25"/>
  <c r="G133" i="25"/>
  <c r="G135" i="25"/>
  <c r="G134" i="25"/>
  <c r="I135" i="25"/>
  <c r="I134" i="25"/>
  <c r="I136" i="25"/>
  <c r="I133" i="25"/>
  <c r="E134" i="25"/>
  <c r="E136" i="25"/>
  <c r="E133" i="25"/>
  <c r="E135" i="25"/>
  <c r="H133" i="25"/>
  <c r="H135" i="25"/>
  <c r="H134" i="25"/>
  <c r="H136" i="25"/>
  <c r="J135" i="25"/>
  <c r="J134" i="25"/>
  <c r="J136" i="25"/>
  <c r="J133" i="25"/>
  <c r="L52" i="21"/>
  <c r="J166" i="25"/>
  <c r="I166" i="25"/>
  <c r="H166" i="25"/>
  <c r="G166" i="25"/>
  <c r="E166" i="25"/>
  <c r="F166" i="25"/>
  <c r="L53" i="21"/>
  <c r="D48" i="25"/>
  <c r="M50" i="21"/>
  <c r="M49" i="21"/>
  <c r="CT63" i="20"/>
  <c r="E26" i="24"/>
  <c r="E30" i="24" s="1"/>
  <c r="CT59" i="21"/>
  <c r="CS48" i="21"/>
  <c r="L54" i="21"/>
  <c r="J11" i="24" l="1"/>
  <c r="CS51" i="21"/>
  <c r="CX51" i="21" s="1"/>
  <c r="CS52" i="21"/>
  <c r="CX52" i="21" s="1"/>
  <c r="J12" i="24"/>
  <c r="CS50" i="21"/>
  <c r="BF123" i="19"/>
  <c r="BF132" i="25"/>
  <c r="BJ132" i="25"/>
  <c r="BJ123" i="19"/>
  <c r="BI123" i="19"/>
  <c r="BI132" i="25"/>
  <c r="BH123" i="19"/>
  <c r="BH132" i="25"/>
  <c r="BG132" i="25"/>
  <c r="BG123" i="19"/>
  <c r="BE123" i="19"/>
  <c r="BE132" i="25"/>
  <c r="AD57" i="20"/>
  <c r="BD123" i="19"/>
  <c r="BD132" i="25"/>
  <c r="P136" i="25"/>
  <c r="L55" i="21"/>
  <c r="M55" i="21" s="1"/>
  <c r="J50" i="25"/>
  <c r="J169" i="25"/>
  <c r="J167" i="25"/>
  <c r="J168" i="25"/>
  <c r="I169" i="25"/>
  <c r="I50" i="25"/>
  <c r="I167" i="25"/>
  <c r="I168" i="25"/>
  <c r="H169" i="25"/>
  <c r="H168" i="25"/>
  <c r="H167" i="25"/>
  <c r="H50" i="25"/>
  <c r="P135" i="25"/>
  <c r="G169" i="25"/>
  <c r="G167" i="25"/>
  <c r="G50" i="25"/>
  <c r="G168" i="25"/>
  <c r="E169" i="25"/>
  <c r="E167" i="25"/>
  <c r="E168" i="25"/>
  <c r="E50" i="25"/>
  <c r="F169" i="25"/>
  <c r="F168" i="25"/>
  <c r="F50" i="25"/>
  <c r="P166" i="25"/>
  <c r="F167" i="25"/>
  <c r="M53" i="21"/>
  <c r="J10" i="24"/>
  <c r="I10" i="24"/>
  <c r="CU63" i="20"/>
  <c r="CU48" i="21"/>
  <c r="CU50" i="21" s="1"/>
  <c r="CU53" i="21" s="1"/>
  <c r="CU59" i="21"/>
  <c r="CT48" i="21"/>
  <c r="CT50" i="21" s="1"/>
  <c r="CT53" i="21" s="1"/>
  <c r="CT55" i="21" s="1"/>
  <c r="M54" i="21"/>
  <c r="M52" i="21"/>
  <c r="CS53" i="21" l="1"/>
  <c r="BG136" i="25"/>
  <c r="BG135" i="25"/>
  <c r="BG134" i="25"/>
  <c r="BG133" i="25"/>
  <c r="BG48" i="25" s="1"/>
  <c r="BE134" i="25"/>
  <c r="BE136" i="25"/>
  <c r="BE133" i="25"/>
  <c r="BE48" i="25" s="1"/>
  <c r="BE135" i="25"/>
  <c r="BH135" i="25"/>
  <c r="BH134" i="25"/>
  <c r="BH136" i="25"/>
  <c r="BH133" i="25"/>
  <c r="BH48" i="25" s="1"/>
  <c r="BD135" i="25"/>
  <c r="BD133" i="25"/>
  <c r="BD134" i="25"/>
  <c r="BD136" i="25"/>
  <c r="BJ134" i="25"/>
  <c r="BJ133" i="25"/>
  <c r="BJ48" i="25" s="1"/>
  <c r="BJ136" i="25"/>
  <c r="BJ135" i="25"/>
  <c r="BI135" i="25"/>
  <c r="BI136" i="25"/>
  <c r="BI133" i="25"/>
  <c r="BI48" i="25" s="1"/>
  <c r="BI134" i="25"/>
  <c r="BF134" i="25"/>
  <c r="BF133" i="25"/>
  <c r="BF48" i="25" s="1"/>
  <c r="BF135" i="25"/>
  <c r="BF136" i="25"/>
  <c r="BE124" i="19"/>
  <c r="BE46" i="19" s="1"/>
  <c r="BE125" i="19"/>
  <c r="BE126" i="19"/>
  <c r="BE127" i="19"/>
  <c r="BD127" i="19"/>
  <c r="BD126" i="19"/>
  <c r="BD125" i="19"/>
  <c r="BD57" i="20" s="1"/>
  <c r="BD124" i="19"/>
  <c r="BF124" i="19"/>
  <c r="BF46" i="19" s="1"/>
  <c r="BF126" i="19"/>
  <c r="BF125" i="19"/>
  <c r="BF127" i="19"/>
  <c r="BJ126" i="19"/>
  <c r="BJ125" i="19"/>
  <c r="BJ124" i="19"/>
  <c r="BJ46" i="19" s="1"/>
  <c r="BJ127" i="19"/>
  <c r="BI124" i="19"/>
  <c r="BI46" i="19" s="1"/>
  <c r="BI125" i="19"/>
  <c r="BI126" i="19"/>
  <c r="BI127" i="19"/>
  <c r="BH127" i="19"/>
  <c r="BH124" i="19"/>
  <c r="BH46" i="19" s="1"/>
  <c r="BH125" i="19"/>
  <c r="BH126" i="19"/>
  <c r="BG124" i="19"/>
  <c r="BG46" i="19" s="1"/>
  <c r="BG126" i="19"/>
  <c r="BG125" i="19"/>
  <c r="BG127" i="19"/>
  <c r="AE57" i="20"/>
  <c r="AE59" i="20" s="1"/>
  <c r="AE61" i="20" s="1"/>
  <c r="AJ57" i="20"/>
  <c r="AJ59" i="20" s="1"/>
  <c r="AJ61" i="20" s="1"/>
  <c r="AI57" i="20"/>
  <c r="AI59" i="20" s="1"/>
  <c r="AI61" i="20" s="1"/>
  <c r="AH57" i="20"/>
  <c r="AH59" i="20" s="1"/>
  <c r="AH61" i="20" s="1"/>
  <c r="AG57" i="20"/>
  <c r="AG59" i="20" s="1"/>
  <c r="AG61" i="20" s="1"/>
  <c r="AF57" i="20"/>
  <c r="AF59" i="20" s="1"/>
  <c r="AF61" i="20" s="1"/>
  <c r="BD166" i="25"/>
  <c r="CG123" i="19"/>
  <c r="CG132" i="25"/>
  <c r="CJ123" i="19"/>
  <c r="CJ132" i="25"/>
  <c r="BI160" i="19"/>
  <c r="BD159" i="19"/>
  <c r="BJ160" i="19"/>
  <c r="BD158" i="19"/>
  <c r="BD161" i="19"/>
  <c r="BP123" i="19"/>
  <c r="BD160" i="19"/>
  <c r="BE166" i="25"/>
  <c r="BG166" i="25"/>
  <c r="BJ159" i="19"/>
  <c r="BJ161" i="19"/>
  <c r="BJ158" i="19"/>
  <c r="BJ48" i="19" s="1"/>
  <c r="BF166" i="25"/>
  <c r="CF123" i="19"/>
  <c r="CF132" i="25"/>
  <c r="BG158" i="19"/>
  <c r="BG48" i="19" s="1"/>
  <c r="BG160" i="19"/>
  <c r="BG161" i="19"/>
  <c r="BG159" i="19"/>
  <c r="BH160" i="19"/>
  <c r="BH158" i="19"/>
  <c r="BH48" i="19" s="1"/>
  <c r="BH159" i="19"/>
  <c r="BH161" i="19"/>
  <c r="CE132" i="25"/>
  <c r="CE123" i="19"/>
  <c r="CH132" i="25"/>
  <c r="CH123" i="19"/>
  <c r="AP125" i="19"/>
  <c r="AN61" i="20" s="1"/>
  <c r="BE160" i="19"/>
  <c r="BE159" i="19"/>
  <c r="BE158" i="19"/>
  <c r="BE48" i="19" s="1"/>
  <c r="BE161" i="19"/>
  <c r="BI166" i="25"/>
  <c r="BJ166" i="25"/>
  <c r="BF159" i="19"/>
  <c r="BF161" i="19"/>
  <c r="BF160" i="19"/>
  <c r="BF158" i="19"/>
  <c r="BF48" i="19" s="1"/>
  <c r="CI132" i="25"/>
  <c r="CI123" i="19"/>
  <c r="CD123" i="19"/>
  <c r="CD132" i="25"/>
  <c r="BH166" i="25"/>
  <c r="BI158" i="19"/>
  <c r="BI48" i="19" s="1"/>
  <c r="BI161" i="19"/>
  <c r="BI159" i="19"/>
  <c r="P167" i="25"/>
  <c r="P169" i="25"/>
  <c r="L50" i="25"/>
  <c r="P168" i="25"/>
  <c r="D51" i="25"/>
  <c r="J26" i="24"/>
  <c r="I26" i="24"/>
  <c r="CX49" i="21"/>
  <c r="CV63" i="20"/>
  <c r="CV59" i="21"/>
  <c r="CX47" i="21" s="1"/>
  <c r="BG30" i="26" l="1"/>
  <c r="BG32" i="26" s="1"/>
  <c r="CZ52" i="21"/>
  <c r="CZ51" i="21"/>
  <c r="CZ54" i="21"/>
  <c r="CZ48" i="21"/>
  <c r="CZ49" i="21"/>
  <c r="J78" i="24"/>
  <c r="N78" i="24" s="1"/>
  <c r="O78" i="24" s="1"/>
  <c r="BH30" i="26"/>
  <c r="BH32" i="26" s="1"/>
  <c r="BF30" i="26"/>
  <c r="BF32" i="26" s="1"/>
  <c r="BE30" i="26"/>
  <c r="BE32" i="26" s="1"/>
  <c r="CF136" i="25"/>
  <c r="CF135" i="25"/>
  <c r="CF133" i="25"/>
  <c r="CF48" i="25" s="1"/>
  <c r="CF134" i="25"/>
  <c r="CG134" i="25"/>
  <c r="CG136" i="25"/>
  <c r="CG133" i="25"/>
  <c r="CG48" i="25" s="1"/>
  <c r="CG135" i="25"/>
  <c r="CH133" i="25"/>
  <c r="CH48" i="25" s="1"/>
  <c r="CH135" i="25"/>
  <c r="CH134" i="25"/>
  <c r="CH136" i="25"/>
  <c r="CI135" i="25"/>
  <c r="CI136" i="25"/>
  <c r="CI133" i="25"/>
  <c r="CI48" i="25" s="1"/>
  <c r="CI134" i="25"/>
  <c r="CJ135" i="25"/>
  <c r="CJ133" i="25"/>
  <c r="CJ48" i="25" s="1"/>
  <c r="CJ134" i="25"/>
  <c r="CJ136" i="25"/>
  <c r="BI30" i="26"/>
  <c r="BI32" i="26" s="1"/>
  <c r="CD134" i="25"/>
  <c r="CD136" i="25"/>
  <c r="CD135" i="25"/>
  <c r="CD133" i="25"/>
  <c r="CE136" i="25"/>
  <c r="CE135" i="25"/>
  <c r="CE133" i="25"/>
  <c r="CE48" i="25" s="1"/>
  <c r="CE134" i="25"/>
  <c r="CG125" i="19"/>
  <c r="CG127" i="19"/>
  <c r="CG124" i="19"/>
  <c r="CG46" i="19" s="1"/>
  <c r="CG126" i="19"/>
  <c r="CD127" i="19"/>
  <c r="CD126" i="19"/>
  <c r="CD125" i="19"/>
  <c r="CD124" i="19"/>
  <c r="CH125" i="19"/>
  <c r="CH127" i="19"/>
  <c r="CH124" i="19"/>
  <c r="CH46" i="19" s="1"/>
  <c r="CH126" i="19"/>
  <c r="CI124" i="19"/>
  <c r="CI46" i="19" s="1"/>
  <c r="CI126" i="19"/>
  <c r="CI125" i="19"/>
  <c r="CI127" i="19"/>
  <c r="CJ124" i="19"/>
  <c r="CJ46" i="19" s="1"/>
  <c r="CJ126" i="19"/>
  <c r="CJ125" i="19"/>
  <c r="CJ127" i="19"/>
  <c r="CE124" i="19"/>
  <c r="CE46" i="19" s="1"/>
  <c r="CE126" i="19"/>
  <c r="CE125" i="19"/>
  <c r="CE127" i="19"/>
  <c r="CF124" i="19"/>
  <c r="CF46" i="19" s="1"/>
  <c r="CF126" i="19"/>
  <c r="CF125" i="19"/>
  <c r="CF127" i="19"/>
  <c r="BG49" i="19"/>
  <c r="BH57" i="20"/>
  <c r="BH59" i="20" s="1"/>
  <c r="BI57" i="20"/>
  <c r="BI59" i="20" s="1"/>
  <c r="BG57" i="20"/>
  <c r="BG59" i="20" s="1"/>
  <c r="BF57" i="20"/>
  <c r="BF59" i="20" s="1"/>
  <c r="BE57" i="20"/>
  <c r="BE59" i="20" s="1"/>
  <c r="BJ57" i="20"/>
  <c r="BJ59" i="20" s="1"/>
  <c r="BJ30" i="26"/>
  <c r="BJ32" i="26" s="1"/>
  <c r="BP161" i="19"/>
  <c r="BP159" i="19"/>
  <c r="BP135" i="25"/>
  <c r="BP136" i="25"/>
  <c r="BP127" i="19"/>
  <c r="BP134" i="25"/>
  <c r="BP126" i="19"/>
  <c r="BD30" i="26"/>
  <c r="BP160" i="19"/>
  <c r="BP125" i="19"/>
  <c r="BF49" i="19"/>
  <c r="BI49" i="19"/>
  <c r="BE49" i="19"/>
  <c r="BD48" i="19"/>
  <c r="BL48" i="19" s="1"/>
  <c r="F45" i="24" s="1"/>
  <c r="BP158" i="19"/>
  <c r="CI160" i="19"/>
  <c r="CJ160" i="19"/>
  <c r="CD160" i="19"/>
  <c r="CD158" i="19"/>
  <c r="CD159" i="19"/>
  <c r="CP123" i="19"/>
  <c r="CD161" i="19"/>
  <c r="BI168" i="25"/>
  <c r="BI33" i="26" s="1"/>
  <c r="BI167" i="25"/>
  <c r="BI60" i="20" s="1"/>
  <c r="BI169" i="25"/>
  <c r="BI56" i="21" s="1"/>
  <c r="BI57" i="21" s="1"/>
  <c r="BI50" i="25"/>
  <c r="BI51" i="25" s="1"/>
  <c r="CH166" i="25"/>
  <c r="CF166" i="25"/>
  <c r="CJ158" i="19"/>
  <c r="CJ48" i="19" s="1"/>
  <c r="CJ159" i="19"/>
  <c r="CJ161" i="19"/>
  <c r="CF161" i="19"/>
  <c r="CF158" i="19"/>
  <c r="CF48" i="19" s="1"/>
  <c r="CF159" i="19"/>
  <c r="CF160" i="19"/>
  <c r="BH168" i="25"/>
  <c r="BH33" i="26" s="1"/>
  <c r="BH169" i="25"/>
  <c r="BH56" i="21" s="1"/>
  <c r="BH57" i="21" s="1"/>
  <c r="BH167" i="25"/>
  <c r="BH60" i="20" s="1"/>
  <c r="BH50" i="25"/>
  <c r="BH51" i="25" s="1"/>
  <c r="CI166" i="25"/>
  <c r="CE160" i="19"/>
  <c r="CE158" i="19"/>
  <c r="CE48" i="19" s="1"/>
  <c r="CE159" i="19"/>
  <c r="CE161" i="19"/>
  <c r="BF50" i="25"/>
  <c r="BF51" i="25" s="1"/>
  <c r="BF168" i="25"/>
  <c r="BF33" i="26" s="1"/>
  <c r="BF167" i="25"/>
  <c r="BF60" i="20" s="1"/>
  <c r="BF169" i="25"/>
  <c r="BF56" i="21" s="1"/>
  <c r="BF57" i="21" s="1"/>
  <c r="BG169" i="25"/>
  <c r="BG56" i="21" s="1"/>
  <c r="BG57" i="21" s="1"/>
  <c r="BG168" i="25"/>
  <c r="BG33" i="26" s="1"/>
  <c r="BG34" i="26" s="1"/>
  <c r="BG167" i="25"/>
  <c r="BG60" i="20" s="1"/>
  <c r="BG50" i="25"/>
  <c r="BG51" i="25" s="1"/>
  <c r="BP124" i="19"/>
  <c r="BD46" i="19"/>
  <c r="CG160" i="19"/>
  <c r="CG159" i="19"/>
  <c r="CG158" i="19"/>
  <c r="CG48" i="19" s="1"/>
  <c r="CG161" i="19"/>
  <c r="CI161" i="19"/>
  <c r="CI159" i="19"/>
  <c r="CI158" i="19"/>
  <c r="CI48" i="19" s="1"/>
  <c r="AL57" i="20"/>
  <c r="AD59" i="20"/>
  <c r="AD61" i="20" s="1"/>
  <c r="CG166" i="25"/>
  <c r="CD166" i="25"/>
  <c r="BJ50" i="25"/>
  <c r="BJ51" i="25" s="1"/>
  <c r="BJ168" i="25"/>
  <c r="BJ33" i="26" s="1"/>
  <c r="BJ167" i="25"/>
  <c r="BJ60" i="20" s="1"/>
  <c r="BJ169" i="25"/>
  <c r="BJ56" i="21" s="1"/>
  <c r="BJ57" i="21" s="1"/>
  <c r="CH159" i="19"/>
  <c r="CH158" i="19"/>
  <c r="CH48" i="19" s="1"/>
  <c r="CH161" i="19"/>
  <c r="CH160" i="19"/>
  <c r="CE166" i="25"/>
  <c r="BH49" i="19"/>
  <c r="BJ49" i="19"/>
  <c r="BE50" i="25"/>
  <c r="BE51" i="25" s="1"/>
  <c r="BE168" i="25"/>
  <c r="BE33" i="26" s="1"/>
  <c r="BE167" i="25"/>
  <c r="BE60" i="20" s="1"/>
  <c r="BE169" i="25"/>
  <c r="BE56" i="21" s="1"/>
  <c r="BE57" i="21" s="1"/>
  <c r="CJ166" i="25"/>
  <c r="BD48" i="25"/>
  <c r="BP133" i="25"/>
  <c r="BD168" i="25"/>
  <c r="BD33" i="26" s="1"/>
  <c r="BD50" i="25"/>
  <c r="BD167" i="25"/>
  <c r="BD60" i="20" s="1"/>
  <c r="BD169" i="25"/>
  <c r="BD56" i="21" s="1"/>
  <c r="BP166" i="25"/>
  <c r="CT49" i="25"/>
  <c r="E13" i="24"/>
  <c r="M50" i="25"/>
  <c r="I30" i="24"/>
  <c r="J42" i="24"/>
  <c r="J30" i="24"/>
  <c r="I42" i="24"/>
  <c r="J58" i="24"/>
  <c r="CV48" i="21"/>
  <c r="BF34" i="26" l="1"/>
  <c r="BO49" i="19"/>
  <c r="CE30" i="26"/>
  <c r="CE32" i="26" s="1"/>
  <c r="BO51" i="25"/>
  <c r="I58" i="24"/>
  <c r="CV50" i="21"/>
  <c r="BH34" i="26"/>
  <c r="CG30" i="26"/>
  <c r="CG32" i="26" s="1"/>
  <c r="BE34" i="26"/>
  <c r="CH30" i="26"/>
  <c r="CH32" i="26" s="1"/>
  <c r="CF30" i="26"/>
  <c r="CF32" i="26" s="1"/>
  <c r="BI34" i="26"/>
  <c r="BE61" i="20"/>
  <c r="CI30" i="26"/>
  <c r="CI32" i="26" s="1"/>
  <c r="CJ49" i="19"/>
  <c r="CT56" i="20"/>
  <c r="H27" i="24"/>
  <c r="CE49" i="19"/>
  <c r="BM48" i="19"/>
  <c r="CV49" i="19"/>
  <c r="BH61" i="20"/>
  <c r="BJ34" i="26"/>
  <c r="BI61" i="20"/>
  <c r="CG57" i="20"/>
  <c r="CG59" i="20" s="1"/>
  <c r="CF57" i="20"/>
  <c r="CF59" i="20" s="1"/>
  <c r="BJ61" i="20"/>
  <c r="CI57" i="20"/>
  <c r="CI59" i="20" s="1"/>
  <c r="CH57" i="20"/>
  <c r="CH59" i="20" s="1"/>
  <c r="CE57" i="20"/>
  <c r="CE59" i="20" s="1"/>
  <c r="CD57" i="20"/>
  <c r="BP167" i="25"/>
  <c r="BG61" i="20"/>
  <c r="BF61" i="20"/>
  <c r="CJ57" i="20"/>
  <c r="CJ59" i="20" s="1"/>
  <c r="BP168" i="25"/>
  <c r="BN34" i="26" s="1"/>
  <c r="CP134" i="25"/>
  <c r="CJ30" i="26"/>
  <c r="CJ32" i="26" s="1"/>
  <c r="CP135" i="25"/>
  <c r="CP136" i="25"/>
  <c r="CP127" i="19"/>
  <c r="CP159" i="19"/>
  <c r="CP161" i="19"/>
  <c r="BP169" i="25"/>
  <c r="BL60" i="20"/>
  <c r="H45" i="24" s="1"/>
  <c r="BL33" i="26"/>
  <c r="I45" i="24" s="1"/>
  <c r="BL50" i="25"/>
  <c r="BL56" i="21"/>
  <c r="BD57" i="21"/>
  <c r="CP126" i="19"/>
  <c r="CD30" i="26"/>
  <c r="BL30" i="26"/>
  <c r="BD32" i="26"/>
  <c r="BD34" i="26" s="1"/>
  <c r="CP125" i="19"/>
  <c r="CP160" i="19"/>
  <c r="BL57" i="20"/>
  <c r="BD59" i="20"/>
  <c r="BD61" i="20" s="1"/>
  <c r="CI49" i="19"/>
  <c r="CP124" i="19"/>
  <c r="CD46" i="19"/>
  <c r="BL48" i="25"/>
  <c r="E43" i="24" s="1"/>
  <c r="BD51" i="25"/>
  <c r="CE168" i="25"/>
  <c r="CE33" i="26" s="1"/>
  <c r="CE167" i="25"/>
  <c r="CE60" i="20" s="1"/>
  <c r="CE50" i="25"/>
  <c r="CE51" i="25" s="1"/>
  <c r="CE169" i="25"/>
  <c r="CE56" i="21" s="1"/>
  <c r="CE57" i="21" s="1"/>
  <c r="CG49" i="19"/>
  <c r="CI167" i="25"/>
  <c r="CI60" i="20" s="1"/>
  <c r="CI169" i="25"/>
  <c r="CI56" i="21" s="1"/>
  <c r="CI57" i="21" s="1"/>
  <c r="CI168" i="25"/>
  <c r="CI33" i="26" s="1"/>
  <c r="CI50" i="25"/>
  <c r="CI51" i="25" s="1"/>
  <c r="CJ50" i="25"/>
  <c r="CJ51" i="25" s="1"/>
  <c r="CJ169" i="25"/>
  <c r="CJ56" i="21" s="1"/>
  <c r="CJ57" i="21" s="1"/>
  <c r="CJ167" i="25"/>
  <c r="CJ60" i="20" s="1"/>
  <c r="CJ168" i="25"/>
  <c r="CJ33" i="26" s="1"/>
  <c r="CD168" i="25"/>
  <c r="CD33" i="26" s="1"/>
  <c r="CD50" i="25"/>
  <c r="CD169" i="25"/>
  <c r="CD56" i="21" s="1"/>
  <c r="CP166" i="25"/>
  <c r="CD167" i="25"/>
  <c r="CD60" i="20" s="1"/>
  <c r="AM57" i="20"/>
  <c r="AN57" i="20"/>
  <c r="AL59" i="20"/>
  <c r="AL61" i="20" s="1"/>
  <c r="AM61" i="20" s="1"/>
  <c r="BL46" i="19"/>
  <c r="BD49" i="19"/>
  <c r="CF167" i="25"/>
  <c r="CF60" i="20" s="1"/>
  <c r="CF50" i="25"/>
  <c r="CF51" i="25" s="1"/>
  <c r="CF169" i="25"/>
  <c r="CF56" i="21" s="1"/>
  <c r="CF57" i="21" s="1"/>
  <c r="CF168" i="25"/>
  <c r="CF33" i="26" s="1"/>
  <c r="CH49" i="19"/>
  <c r="CD48" i="25"/>
  <c r="CP133" i="25"/>
  <c r="CG168" i="25"/>
  <c r="CG33" i="26" s="1"/>
  <c r="CG50" i="25"/>
  <c r="CG51" i="25" s="1"/>
  <c r="CG167" i="25"/>
  <c r="CG60" i="20" s="1"/>
  <c r="CG169" i="25"/>
  <c r="CG56" i="21" s="1"/>
  <c r="CG57" i="21" s="1"/>
  <c r="CF49" i="19"/>
  <c r="CH169" i="25"/>
  <c r="CH56" i="21" s="1"/>
  <c r="CH57" i="21" s="1"/>
  <c r="CH168" i="25"/>
  <c r="CH33" i="26" s="1"/>
  <c r="CH50" i="25"/>
  <c r="CH51" i="25" s="1"/>
  <c r="CH167" i="25"/>
  <c r="CH60" i="20" s="1"/>
  <c r="CD48" i="19"/>
  <c r="CL48" i="19" s="1"/>
  <c r="F61" i="24" s="1"/>
  <c r="CP158" i="19"/>
  <c r="CX48" i="21"/>
  <c r="CZ50" i="21" s="1"/>
  <c r="CZ53" i="21" s="1"/>
  <c r="CO51" i="25" l="1"/>
  <c r="CE34" i="26"/>
  <c r="CO49" i="19"/>
  <c r="CV53" i="21"/>
  <c r="CX50" i="21"/>
  <c r="CX53" i="21" s="1"/>
  <c r="CG34" i="26"/>
  <c r="CF34" i="26"/>
  <c r="CH34" i="26"/>
  <c r="CI34" i="26"/>
  <c r="CE61" i="20"/>
  <c r="CV49" i="25"/>
  <c r="E45" i="24"/>
  <c r="CU56" i="20"/>
  <c r="H43" i="24"/>
  <c r="CV47" i="19"/>
  <c r="CV50" i="19" s="1"/>
  <c r="F43" i="24"/>
  <c r="CV27" i="26"/>
  <c r="CV29" i="26" s="1"/>
  <c r="I43" i="24"/>
  <c r="J45" i="24"/>
  <c r="J46" i="24" s="1"/>
  <c r="CU54" i="21"/>
  <c r="CU55" i="21" s="1"/>
  <c r="BM33" i="26"/>
  <c r="CV30" i="26"/>
  <c r="CM48" i="19"/>
  <c r="CW49" i="19"/>
  <c r="BN61" i="20"/>
  <c r="CU59" i="20"/>
  <c r="CI61" i="20"/>
  <c r="CG61" i="20"/>
  <c r="CF61" i="20"/>
  <c r="CJ61" i="20"/>
  <c r="CH61" i="20"/>
  <c r="BM50" i="25"/>
  <c r="CJ34" i="26"/>
  <c r="CP167" i="25"/>
  <c r="CP168" i="25"/>
  <c r="CN34" i="26" s="1"/>
  <c r="BM60" i="20"/>
  <c r="CL56" i="21"/>
  <c r="CD57" i="21"/>
  <c r="CP169" i="25"/>
  <c r="CL50" i="25"/>
  <c r="CL60" i="20"/>
  <c r="H61" i="24" s="1"/>
  <c r="CL33" i="26"/>
  <c r="I61" i="24" s="1"/>
  <c r="BM56" i="21"/>
  <c r="BN57" i="21"/>
  <c r="BL57" i="21"/>
  <c r="BM57" i="21" s="1"/>
  <c r="CL30" i="26"/>
  <c r="CD32" i="26"/>
  <c r="CD34" i="26" s="1"/>
  <c r="BN30" i="26"/>
  <c r="BM30" i="26"/>
  <c r="BL32" i="26"/>
  <c r="BL34" i="26" s="1"/>
  <c r="BM34" i="26" s="1"/>
  <c r="CL57" i="20"/>
  <c r="H59" i="24" s="1"/>
  <c r="CD59" i="20"/>
  <c r="CD61" i="20" s="1"/>
  <c r="BM57" i="20"/>
  <c r="BN57" i="20"/>
  <c r="BL59" i="20"/>
  <c r="BL61" i="20" s="1"/>
  <c r="BM61" i="20" s="1"/>
  <c r="CL48" i="25"/>
  <c r="E59" i="24" s="1"/>
  <c r="CD51" i="25"/>
  <c r="BM48" i="25"/>
  <c r="BL51" i="25"/>
  <c r="BM51" i="25" s="1"/>
  <c r="CV47" i="25"/>
  <c r="CL46" i="19"/>
  <c r="CD49" i="19"/>
  <c r="BM46" i="19"/>
  <c r="BL49" i="19"/>
  <c r="BM49" i="19" s="1"/>
  <c r="L42" i="19"/>
  <c r="N42" i="19" s="1"/>
  <c r="CV50" i="25" l="1"/>
  <c r="CW49" i="25"/>
  <c r="CY49" i="25" s="1"/>
  <c r="E61" i="24"/>
  <c r="CM50" i="25"/>
  <c r="CV31" i="26"/>
  <c r="CW47" i="19"/>
  <c r="CW50" i="19" s="1"/>
  <c r="F59" i="24"/>
  <c r="CW27" i="26"/>
  <c r="CW29" i="26" s="1"/>
  <c r="I59" i="24"/>
  <c r="CV54" i="21"/>
  <c r="CV55" i="21" s="1"/>
  <c r="J61" i="24"/>
  <c r="J62" i="24" s="1"/>
  <c r="CM33" i="26"/>
  <c r="CW30" i="26"/>
  <c r="CL59" i="20"/>
  <c r="CV56" i="20"/>
  <c r="CN61" i="20"/>
  <c r="CV59" i="20"/>
  <c r="CM60" i="20"/>
  <c r="CM56" i="21"/>
  <c r="CN57" i="21"/>
  <c r="CL57" i="21"/>
  <c r="CM57" i="21" s="1"/>
  <c r="I46" i="24"/>
  <c r="CN30" i="26"/>
  <c r="CM30" i="26"/>
  <c r="CL32" i="26"/>
  <c r="CL34" i="26" s="1"/>
  <c r="CM34" i="26" s="1"/>
  <c r="CM57" i="20"/>
  <c r="CN57" i="20"/>
  <c r="CM48" i="25"/>
  <c r="CL51" i="25"/>
  <c r="CM51" i="25" s="1"/>
  <c r="CW47" i="25"/>
  <c r="CM46" i="19"/>
  <c r="CL49" i="19"/>
  <c r="CM49" i="19" s="1"/>
  <c r="CW50" i="25" l="1"/>
  <c r="CW31" i="26"/>
  <c r="CL61" i="20"/>
  <c r="CM61" i="20" s="1"/>
  <c r="I62" i="24"/>
  <c r="E42" i="24" l="1"/>
  <c r="E46" i="24" l="1"/>
  <c r="F26" i="24" l="1"/>
  <c r="D68" i="24" l="1"/>
  <c r="E58" i="24"/>
  <c r="E62" i="24" s="1"/>
  <c r="F30" i="24"/>
  <c r="F42" i="24" l="1"/>
  <c r="F46" i="24" l="1"/>
  <c r="F58" i="24" l="1"/>
  <c r="F62" i="24" s="1"/>
  <c r="J69" i="24" l="1"/>
  <c r="M25" i="24" l="1"/>
  <c r="M41" i="24"/>
  <c r="CU52" i="20"/>
  <c r="CU54" i="20" s="1"/>
  <c r="CU58" i="20" s="1"/>
  <c r="CU60" i="20" s="1"/>
  <c r="CV52" i="20" l="1"/>
  <c r="CV54" i="20" s="1"/>
  <c r="CV58" i="20" s="1"/>
  <c r="CV60" i="20" s="1"/>
  <c r="CT52" i="20"/>
  <c r="CT54" i="20" s="1"/>
  <c r="CT58" i="20" s="1"/>
  <c r="CT60" i="20" s="1"/>
  <c r="M57" i="24" l="1"/>
  <c r="H42" i="24"/>
  <c r="M40" i="24"/>
  <c r="M42" i="24" l="1"/>
  <c r="H26" i="24"/>
  <c r="M24" i="24"/>
  <c r="H58" i="24"/>
  <c r="M56" i="24"/>
  <c r="M45" i="24"/>
  <c r="L41" i="20"/>
  <c r="M58" i="24" l="1"/>
  <c r="M26" i="24"/>
  <c r="M61" i="24"/>
  <c r="M29" i="24"/>
  <c r="L50" i="20"/>
  <c r="N50" i="20" s="1"/>
  <c r="L54" i="20" l="1"/>
  <c r="N54" i="20" s="1"/>
  <c r="L51" i="20" l="1"/>
  <c r="N51" i="20" s="1"/>
  <c r="F58" i="20" l="1"/>
  <c r="G58" i="20"/>
  <c r="I58" i="20"/>
  <c r="H58" i="20"/>
  <c r="I55" i="20"/>
  <c r="F55" i="20"/>
  <c r="G55" i="20"/>
  <c r="H55" i="20"/>
  <c r="J55" i="20"/>
  <c r="J48" i="25" l="1"/>
  <c r="J51" i="25" s="1"/>
  <c r="I48" i="25"/>
  <c r="I51" i="25" s="1"/>
  <c r="H48" i="25"/>
  <c r="H51" i="25" s="1"/>
  <c r="G48" i="25"/>
  <c r="G51" i="25" s="1"/>
  <c r="F48" i="25"/>
  <c r="F51" i="25" s="1"/>
  <c r="M27" i="24"/>
  <c r="M43" i="24"/>
  <c r="M59" i="24"/>
  <c r="M28" i="24" l="1"/>
  <c r="H30" i="24"/>
  <c r="M30" i="24" l="1"/>
  <c r="M44" i="24" l="1"/>
  <c r="H46" i="24"/>
  <c r="M60" i="24"/>
  <c r="H62" i="24"/>
  <c r="L49" i="20"/>
  <c r="N49" i="20" l="1"/>
  <c r="G76" i="24"/>
  <c r="M46" i="24"/>
  <c r="M62" i="24"/>
  <c r="M54" i="20"/>
  <c r="L48" i="20"/>
  <c r="L52" i="20" l="1"/>
  <c r="N48" i="20"/>
  <c r="G75" i="24"/>
  <c r="E58" i="20"/>
  <c r="L58" i="20" s="1"/>
  <c r="CS63" i="20"/>
  <c r="CX51" i="20" s="1"/>
  <c r="L53" i="20"/>
  <c r="CS53" i="20" s="1"/>
  <c r="E55" i="20"/>
  <c r="CZ52" i="20" l="1"/>
  <c r="CZ59" i="20"/>
  <c r="CZ57" i="20"/>
  <c r="CZ56" i="20"/>
  <c r="CZ55" i="20"/>
  <c r="CZ53" i="20"/>
  <c r="J76" i="24"/>
  <c r="J75" i="24"/>
  <c r="H8" i="24"/>
  <c r="CS52" i="20"/>
  <c r="CS54" i="20" s="1"/>
  <c r="H12" i="24"/>
  <c r="CS57" i="20"/>
  <c r="CX57" i="20" s="1"/>
  <c r="L55" i="20"/>
  <c r="H9" i="24"/>
  <c r="N53" i="20"/>
  <c r="E48" i="25"/>
  <c r="M53" i="20"/>
  <c r="M58" i="20"/>
  <c r="CZ54" i="20" l="1"/>
  <c r="CZ58" i="20" s="1"/>
  <c r="P133" i="25"/>
  <c r="O51" i="25" s="1"/>
  <c r="P134" i="25"/>
  <c r="CX53" i="20"/>
  <c r="M55" i="20"/>
  <c r="CX52" i="20"/>
  <c r="CX54" i="20" l="1"/>
  <c r="E51" i="25"/>
  <c r="L48" i="25"/>
  <c r="E11" i="24" s="1"/>
  <c r="E14" i="24" s="1"/>
  <c r="H10" i="24"/>
  <c r="CT47" i="25" l="1"/>
  <c r="L51" i="25"/>
  <c r="M51" i="25" s="1"/>
  <c r="M48" i="25"/>
  <c r="CT50" i="25" l="1"/>
  <c r="CY47" i="25"/>
  <c r="DA50" i="25" l="1"/>
  <c r="CY50" i="25"/>
  <c r="CZ50" i="25" s="1"/>
  <c r="CZ47" i="25"/>
  <c r="L43" i="19"/>
  <c r="N43" i="19" s="1"/>
  <c r="DF50" i="25" l="1"/>
  <c r="DG50" i="25"/>
  <c r="N77" i="24"/>
  <c r="O77" i="24" s="1"/>
  <c r="M9" i="24" l="1"/>
  <c r="L32" i="19" l="1"/>
  <c r="I29" i="19" l="1"/>
  <c r="E29" i="19"/>
  <c r="H29" i="19"/>
  <c r="D29" i="19"/>
  <c r="G29" i="19"/>
  <c r="J29" i="19"/>
  <c r="F29" i="19"/>
  <c r="F31" i="19" l="1"/>
  <c r="F47" i="19" s="1"/>
  <c r="F44" i="19"/>
  <c r="F45" i="19" s="1"/>
  <c r="F123" i="19" s="1"/>
  <c r="H44" i="19"/>
  <c r="H45" i="19" s="1"/>
  <c r="H123" i="19" s="1"/>
  <c r="H31" i="19"/>
  <c r="H47" i="19" s="1"/>
  <c r="E31" i="19"/>
  <c r="E47" i="19" s="1"/>
  <c r="E44" i="19"/>
  <c r="E45" i="19" s="1"/>
  <c r="G44" i="19"/>
  <c r="G45" i="19" s="1"/>
  <c r="G123" i="19" s="1"/>
  <c r="G31" i="19"/>
  <c r="G47" i="19" s="1"/>
  <c r="I31" i="19"/>
  <c r="I47" i="19" s="1"/>
  <c r="I44" i="19"/>
  <c r="I45" i="19" s="1"/>
  <c r="I123" i="19" s="1"/>
  <c r="L29" i="19"/>
  <c r="D44" i="19"/>
  <c r="D31" i="19"/>
  <c r="D47" i="19" s="1"/>
  <c r="J31" i="19"/>
  <c r="J47" i="19" s="1"/>
  <c r="J44" i="19"/>
  <c r="J45" i="19" s="1"/>
  <c r="J123" i="19" l="1"/>
  <c r="J124" i="19" s="1"/>
  <c r="J46" i="19" s="1"/>
  <c r="E123" i="19"/>
  <c r="E126" i="19" s="1"/>
  <c r="E30" i="26" s="1"/>
  <c r="E32" i="26" s="1"/>
  <c r="I125" i="19"/>
  <c r="I127" i="19"/>
  <c r="I124" i="19"/>
  <c r="I46" i="19" s="1"/>
  <c r="I126" i="19"/>
  <c r="I30" i="26" s="1"/>
  <c r="I32" i="26" s="1"/>
  <c r="H125" i="19"/>
  <c r="H127" i="19"/>
  <c r="H124" i="19"/>
  <c r="H46" i="19" s="1"/>
  <c r="H126" i="19"/>
  <c r="H30" i="26" s="1"/>
  <c r="H32" i="26" s="1"/>
  <c r="G124" i="19"/>
  <c r="G46" i="19" s="1"/>
  <c r="G126" i="19"/>
  <c r="G30" i="26" s="1"/>
  <c r="G32" i="26" s="1"/>
  <c r="G127" i="19"/>
  <c r="G125" i="19"/>
  <c r="F124" i="19"/>
  <c r="F46" i="19" s="1"/>
  <c r="F126" i="19"/>
  <c r="F125" i="19"/>
  <c r="F127" i="19"/>
  <c r="I161" i="19"/>
  <c r="I56" i="21" s="1"/>
  <c r="I57" i="21" s="1"/>
  <c r="I158" i="19"/>
  <c r="I48" i="19" s="1"/>
  <c r="I159" i="19"/>
  <c r="I60" i="20" s="1"/>
  <c r="H158" i="19"/>
  <c r="H48" i="19" s="1"/>
  <c r="H159" i="19"/>
  <c r="H60" i="20" s="1"/>
  <c r="H161" i="19"/>
  <c r="H56" i="21" s="1"/>
  <c r="H57" i="21" s="1"/>
  <c r="H160" i="19"/>
  <c r="G161" i="19"/>
  <c r="G56" i="21" s="1"/>
  <c r="G57" i="21" s="1"/>
  <c r="G159" i="19"/>
  <c r="G60" i="20" s="1"/>
  <c r="G158" i="19"/>
  <c r="G48" i="19" s="1"/>
  <c r="G160" i="19"/>
  <c r="L47" i="19"/>
  <c r="F159" i="19"/>
  <c r="F158" i="19"/>
  <c r="F161" i="19"/>
  <c r="F160" i="19"/>
  <c r="D45" i="19"/>
  <c r="L44" i="19"/>
  <c r="L31" i="19"/>
  <c r="E127" i="19" l="1"/>
  <c r="E124" i="19"/>
  <c r="E46" i="19" s="1"/>
  <c r="E125" i="19"/>
  <c r="E57" i="20" s="1"/>
  <c r="E59" i="20" s="1"/>
  <c r="J125" i="19"/>
  <c r="J57" i="20" s="1"/>
  <c r="J59" i="20" s="1"/>
  <c r="J126" i="19"/>
  <c r="J30" i="26" s="1"/>
  <c r="J32" i="26" s="1"/>
  <c r="G49" i="19"/>
  <c r="J127" i="19"/>
  <c r="E161" i="19"/>
  <c r="E56" i="21" s="1"/>
  <c r="E57" i="21" s="1"/>
  <c r="E158" i="19"/>
  <c r="E48" i="19" s="1"/>
  <c r="E159" i="19"/>
  <c r="E60" i="20" s="1"/>
  <c r="E160" i="19"/>
  <c r="E33" i="26" s="1"/>
  <c r="E34" i="26" s="1"/>
  <c r="D123" i="19"/>
  <c r="D125" i="19" s="1"/>
  <c r="D57" i="20" s="1"/>
  <c r="F12" i="24"/>
  <c r="M12" i="24" s="1"/>
  <c r="CT48" i="19"/>
  <c r="CY48" i="19" s="1"/>
  <c r="I49" i="19"/>
  <c r="J159" i="19"/>
  <c r="J60" i="20" s="1"/>
  <c r="J161" i="19"/>
  <c r="J56" i="21" s="1"/>
  <c r="J57" i="21" s="1"/>
  <c r="J158" i="19"/>
  <c r="J48" i="19" s="1"/>
  <c r="J49" i="19" s="1"/>
  <c r="I57" i="20"/>
  <c r="I59" i="20" s="1"/>
  <c r="I61" i="20" s="1"/>
  <c r="H57" i="20"/>
  <c r="H59" i="20" s="1"/>
  <c r="H61" i="20" s="1"/>
  <c r="G57" i="20"/>
  <c r="G59" i="20" s="1"/>
  <c r="G61" i="20" s="1"/>
  <c r="F57" i="20"/>
  <c r="F59" i="20" s="1"/>
  <c r="F60" i="20"/>
  <c r="H33" i="26"/>
  <c r="H34" i="26" s="1"/>
  <c r="H49" i="19"/>
  <c r="G33" i="26"/>
  <c r="G34" i="26" s="1"/>
  <c r="F30" i="26"/>
  <c r="F48" i="19"/>
  <c r="F33" i="26"/>
  <c r="F56" i="21"/>
  <c r="L45" i="19"/>
  <c r="N76" i="24"/>
  <c r="O76" i="24" s="1"/>
  <c r="D127" i="19" l="1"/>
  <c r="P127" i="19" s="1"/>
  <c r="D124" i="19"/>
  <c r="D46" i="19" s="1"/>
  <c r="L46" i="19" s="1"/>
  <c r="E49" i="19"/>
  <c r="D126" i="19"/>
  <c r="D30" i="26" s="1"/>
  <c r="D32" i="26" s="1"/>
  <c r="D158" i="19"/>
  <c r="D48" i="19" s="1"/>
  <c r="L48" i="19" s="1"/>
  <c r="CT49" i="19" s="1"/>
  <c r="CY49" i="19" s="1"/>
  <c r="D161" i="19"/>
  <c r="D56" i="21" s="1"/>
  <c r="D57" i="21" s="1"/>
  <c r="D159" i="19"/>
  <c r="D60" i="20" s="1"/>
  <c r="E61" i="20"/>
  <c r="J61" i="20"/>
  <c r="F8" i="24"/>
  <c r="CT46" i="19"/>
  <c r="CY46" i="19" s="1"/>
  <c r="D160" i="19"/>
  <c r="I160" i="19"/>
  <c r="I33" i="26" s="1"/>
  <c r="I34" i="26" s="1"/>
  <c r="J160" i="19"/>
  <c r="J33" i="26" s="1"/>
  <c r="J34" i="26" s="1"/>
  <c r="P123" i="19"/>
  <c r="F61" i="20"/>
  <c r="F57" i="21"/>
  <c r="F49" i="19"/>
  <c r="F32" i="26"/>
  <c r="F34" i="26" s="1"/>
  <c r="P125" i="19"/>
  <c r="M47" i="19"/>
  <c r="N75" i="24"/>
  <c r="O75" i="24" s="1"/>
  <c r="P124" i="19" l="1"/>
  <c r="F10" i="24"/>
  <c r="M8" i="24"/>
  <c r="G70" i="24" s="1"/>
  <c r="P161" i="19"/>
  <c r="L30" i="26"/>
  <c r="CT27" i="26" s="1"/>
  <c r="CY27" i="26" s="1"/>
  <c r="P126" i="19"/>
  <c r="P159" i="19"/>
  <c r="L56" i="21"/>
  <c r="CS54" i="21" s="1"/>
  <c r="CS55" i="21" s="1"/>
  <c r="P158" i="19"/>
  <c r="M48" i="19"/>
  <c r="F13" i="24"/>
  <c r="D33" i="26"/>
  <c r="D34" i="26" s="1"/>
  <c r="P160" i="19"/>
  <c r="G74" i="24"/>
  <c r="F11" i="24"/>
  <c r="CT47" i="19"/>
  <c r="L57" i="20"/>
  <c r="D59" i="20"/>
  <c r="D61" i="20" s="1"/>
  <c r="L60" i="20"/>
  <c r="CS59" i="20" s="1"/>
  <c r="CX59" i="20" s="1"/>
  <c r="D49" i="19"/>
  <c r="O49" i="19" l="1"/>
  <c r="N34" i="26"/>
  <c r="M10" i="24"/>
  <c r="N30" i="26"/>
  <c r="M30" i="26"/>
  <c r="I11" i="24"/>
  <c r="J13" i="24"/>
  <c r="J14" i="24" s="1"/>
  <c r="CT29" i="26"/>
  <c r="N57" i="21"/>
  <c r="L32" i="26"/>
  <c r="CX54" i="21"/>
  <c r="CX55" i="21" s="1"/>
  <c r="M56" i="21"/>
  <c r="L57" i="21"/>
  <c r="M57" i="21" s="1"/>
  <c r="F14" i="24"/>
  <c r="L33" i="26"/>
  <c r="CT30" i="26" s="1"/>
  <c r="J74" i="24"/>
  <c r="N74" i="24" s="1"/>
  <c r="O74" i="24" s="1"/>
  <c r="DF46" i="19"/>
  <c r="J70" i="24"/>
  <c r="N70" i="24" s="1"/>
  <c r="O70" i="24" s="1"/>
  <c r="CY29" i="26"/>
  <c r="CY47" i="19"/>
  <c r="CT50" i="19"/>
  <c r="L59" i="20"/>
  <c r="L61" i="20" s="1"/>
  <c r="M61" i="20" s="1"/>
  <c r="CS56" i="20"/>
  <c r="M57" i="20"/>
  <c r="H11" i="24"/>
  <c r="N57" i="20"/>
  <c r="N61" i="20"/>
  <c r="H13" i="24"/>
  <c r="L49" i="19"/>
  <c r="M49" i="19" s="1"/>
  <c r="M46" i="19"/>
  <c r="M60" i="20"/>
  <c r="CZ55" i="21" l="1"/>
  <c r="CT31" i="26"/>
  <c r="M33" i="26"/>
  <c r="I13" i="24"/>
  <c r="I14" i="24" s="1"/>
  <c r="L34" i="26"/>
  <c r="M34" i="26" s="1"/>
  <c r="DA50" i="19"/>
  <c r="CZ47" i="19"/>
  <c r="CY50" i="19"/>
  <c r="CZ50" i="19" s="1"/>
  <c r="CY30" i="26"/>
  <c r="DA31" i="26" s="1"/>
  <c r="CS58" i="20"/>
  <c r="CS60" i="20" s="1"/>
  <c r="CX56" i="20"/>
  <c r="M11" i="24"/>
  <c r="CY31" i="26" l="1"/>
  <c r="DF50" i="19"/>
  <c r="DG50" i="19"/>
  <c r="CX58" i="20"/>
  <c r="H14" i="24"/>
  <c r="M13" i="24"/>
  <c r="M14" i="24" s="1"/>
  <c r="G72" i="24" l="1"/>
  <c r="H72" i="24" s="1"/>
  <c r="CX60" i="20"/>
  <c r="CZ60" i="20"/>
  <c r="J72" i="24" s="1"/>
  <c r="K72" i="24" l="1"/>
  <c r="N72" i="24"/>
  <c r="O72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Williamson</author>
  </authors>
  <commentList>
    <comment ref="B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with a basic access ticket the number of ticket sales in this row.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with a basic access ticket the number of ticket sales in this row.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with a basic access ticket the number of ticket sales in this row.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B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with a basic access ticket the number of ticket sales in this row.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the offer a premium or enhanced ticket which also includes basic access, enter the number of ticket sales in this row.</t>
        </r>
      </text>
    </comment>
    <comment ref="AB1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the offer a premium or enhanced ticket which also includes basic access, enter the number of ticket sales in this row.</t>
        </r>
      </text>
    </comment>
    <comment ref="BB1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the offer a premium or enhanced ticket which also includes basic access, enter the number of ticket sales in this row.</t>
        </r>
      </text>
    </comment>
    <comment ref="CB1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the offer a premium or enhanced ticket which also includes basic access, enter the number of ticket sales in this row.</t>
        </r>
      </text>
    </comment>
    <comment ref="B2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Expected new memberships &amp; renewals for a 12 month period  - divide by 52 weeks and place result in this cell.
</t>
        </r>
      </text>
    </comment>
    <comment ref="AB2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Expected new memberships &amp; renewals for a 12 month period - divide by 52 weeks and place result in this cell.
</t>
        </r>
      </text>
    </comment>
    <comment ref="BB2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Expected new memberships &amp; renewals for a 12 month period - divide by 52 weeks and place result in this cell.
</t>
        </r>
      </text>
    </comment>
    <comment ref="CB29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Expected new memberships &amp; renewals for a 12 month period - divide by 52 weeks and place result in this cell.
</t>
        </r>
      </text>
    </comment>
    <comment ref="B3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could include income from car parking for example or private venue hire
</t>
        </r>
      </text>
    </comment>
    <comment ref="AB30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could include income from car parking for example or private venue hire
</t>
        </r>
      </text>
    </comment>
    <comment ref="BB30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could include income from car parking for example or private venue hire
</t>
        </r>
      </text>
    </comment>
    <comment ref="CB30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could include income from car parking for example or private venue hire
</t>
        </r>
      </text>
    </comment>
    <comment ref="B13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you can name the individual costs in Column B rows 131 - 138.  Place the cost to revenue percentage in Cells C131 to C138
</t>
        </r>
      </text>
    </comment>
    <comment ref="AB130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you can name the individual costs in Column AB rows 131 - 138.  Place the cost to revenue percentage in Cells AC131 to C138
</t>
        </r>
      </text>
    </comment>
    <comment ref="BB130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you can name the individual costs in Column AB rows 131 - 138.  Place the cost to revenue percentage in Cells AC131 to C138
</t>
        </r>
      </text>
    </comment>
    <comment ref="CB130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you can name the individual costs in Column AB rows 131 - 138.  Place the cost to revenue percentage in Cells AC131 to C138
</t>
        </r>
      </text>
    </comment>
    <comment ref="B141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these are expenses that cannot easily be attributed to any particular activity wiithin the attraction, but are necessary to support its operation.  Such costs will include marketing/promotion, maintenace costs and contracts, credit card commissions, utility costs, professional fees and so on  
</t>
        </r>
      </text>
    </comment>
    <comment ref="AB14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these are expenses that cannot easily be attributed to any particular activity wiithin the attraction, but are necessary to support its operation.  Such costs will include marketing/promotion, maintenace costs and contracts, credit card commissions, utility costs, professional fees and so on  
</t>
        </r>
      </text>
    </comment>
    <comment ref="BB141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these are expenses that cannot easily be attributed to any particular activity wiithin the attraction, but are necessary to support its operation.  Such costs will include marketing/promotion, maintenace costs and contracts, credit card commissions, utility costs, professional fees and so on  
</t>
        </r>
      </text>
    </comment>
    <comment ref="CB141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these are expenses that cannot easily be attributed to any particular activity wiithin the attraction, but are necessary to support its operation.  Such costs will include marketing/promotion, maintenace costs and contracts, credit card commissions, utility costs, professional fees and so on 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Williamson</author>
  </authors>
  <commentList>
    <comment ref="B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for those venues with a basic access ticket, enter the number of ticket sales in this row.
</t>
        </r>
      </text>
    </comment>
    <comment ref="C1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if the type of ticket is changed to a non-multi entrance ticket, you need to place 1 in this cell
</t>
        </r>
      </text>
    </comment>
    <comment ref="AC1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if the type of ticket is changed to a non-multi entrance ticket, you need to place 1 in this cell
</t>
        </r>
      </text>
    </comment>
    <comment ref="BC1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if the type of ticket is changed to a non-multi entrance ticket, you need to place 1 in this cell
</t>
        </r>
      </text>
    </comment>
    <comment ref="CC1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if the type of ticket is changed to a non-multi entrance ticket, you need to place 1 in this cell
</t>
        </r>
      </text>
    </comment>
    <comment ref="C1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if the type of ticket is changed to a non-multi entrance ticket, you need to place 1 in this cell</t>
        </r>
      </text>
    </comment>
    <comment ref="AC16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if the type of ticket is changed to a non-multi entrance ticket, you need to place 1 in this cell</t>
        </r>
      </text>
    </comment>
    <comment ref="BC16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if the type of ticket is changed to a non-multi entrance ticket, you need to place 1 in this cell</t>
        </r>
      </text>
    </comment>
    <comment ref="CC16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if the type of ticket is changed to a non-multi entrance ticket, you need to place 1 in this cell</t>
        </r>
      </text>
    </comment>
    <comment ref="B17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the offer a premium or enhanced ticket which also includes basic access, enter the number of ticket sales in this row.</t>
        </r>
      </text>
    </comment>
    <comment ref="AB17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the offer a premium or enhanced ticket which also includes basic access, enter the number of ticket sales in this row.</t>
        </r>
      </text>
    </comment>
    <comment ref="BB17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the offer a premium or enhanced ticket which also includes basic access, enter the number of ticket sales in this row.</t>
        </r>
      </text>
    </comment>
    <comment ref="CB17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for those venues the offer a premium or enhanced ticket which also includes basic access, enter the number of ticket sales in this row.</t>
        </r>
      </text>
    </comment>
    <comment ref="B1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tickets sold at a discount</t>
        </r>
      </text>
    </comment>
    <comment ref="B20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such as special needs visitors, retired etc who will not pay to enter
</t>
        </r>
      </text>
    </comment>
    <comment ref="AB20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such as special needs visitors, retired etc who will not pay to enter
</t>
        </r>
      </text>
    </comment>
    <comment ref="BB20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such as special needs visitors, retired etc who will not pay to enter
</t>
        </r>
      </text>
    </comment>
    <comment ref="CB20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such as special needs visitors, retired etc who will not pay to enter
</t>
        </r>
      </text>
    </comment>
    <comment ref="B21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No fee paid on entry
or if discunted fee, see Cell M21
</t>
        </r>
      </text>
    </comment>
    <comment ref="AB21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No fee paid on entry
or if discunted fee, see Cell M21
</t>
        </r>
      </text>
    </comment>
    <comment ref="BB21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No fee paid on entry
or if discunted fee, see Cell M21
</t>
        </r>
      </text>
    </comment>
    <comment ref="CB21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No fee paid on entry
or if discunted fee, see Cell M21
</t>
        </r>
      </text>
    </comment>
    <comment ref="B2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 if the preceding row (37) contains a negative number in any cell, you must place y or n directly below it on this row (38)
</t>
        </r>
      </text>
    </comment>
    <comment ref="AB28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 if the preceding row (37) contains a negative number in any cell, you must place y or n directly below it on this row (38)
</t>
        </r>
      </text>
    </comment>
    <comment ref="BB28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 if the preceding row (37) contains a negative number in any cell, you must place y or n directly below it on this row (38)
</t>
        </r>
      </text>
    </comment>
    <comment ref="CB28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 if the preceding row (37) contains a negative number in any cell, you must place y or n directly below it on this row (38)
</t>
        </r>
      </text>
    </comment>
    <comment ref="B37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Expected new memberships &amp; renewals for a full year  - divide by 52 weeks and place result in this cell.
</t>
        </r>
      </text>
    </comment>
    <comment ref="AB37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Expected new memberships &amp; renewals for a full year  - divide by 52 weeks and place result in this cell.
</t>
        </r>
      </text>
    </comment>
    <comment ref="BB3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Expected new memberships &amp; renewals for a full year  - divide by 52 weeks and place result in this cell.
</t>
        </r>
      </text>
    </comment>
    <comment ref="CB37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
Expected new memberships &amp; renewals for a full year  - divide by 52 weeks and place result in this cell.
</t>
        </r>
      </text>
    </comment>
    <comment ref="B38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could include income from car parking for example or private venue hire
</t>
        </r>
      </text>
    </comment>
    <comment ref="AB38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could include income from car parking for example or private venue hire
</t>
        </r>
      </text>
    </comment>
    <comment ref="BB38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could include income from car parking for example or private venue hire
</t>
        </r>
      </text>
    </comment>
    <comment ref="CB38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could include income from car parking for example or private venue hire
</t>
        </r>
      </text>
    </comment>
    <comment ref="B138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you can name the individual costs in Column B rows 139 - 146.  Place the cost to revenue percentage in Cells C139 to C146
</t>
        </r>
      </text>
    </comment>
    <comment ref="AB138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you can name the individual costs in Column B rows 139 - 146.  Place the cost to revenue percentage in Cells C139 to C146
</t>
        </r>
      </text>
    </comment>
    <comment ref="BB138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you can name the individual costs in Column B rows 139 - 146.  Place the cost to revenue percentage in Cells C139 to C146
</t>
        </r>
      </text>
    </comment>
    <comment ref="CB138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you can name the individual costs in Column B rows 139 - 146.  Place the cost to revenue percentage in Cells C139 to C146
</t>
        </r>
      </text>
    </comment>
    <comment ref="B149" authorId="0" shapeId="0" xr:uid="{00000000-0006-0000-0200-000027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these are expenses that cannot easily be attributed to any particular activity wiithin the attraction, but are necessary to support its operation.  Such costs will include marketing/promotion, maintenace costs and contracts, credit card commissions, utility costs, professional fees and so on  
</t>
        </r>
      </text>
    </comment>
    <comment ref="AB149" authorId="0" shapeId="0" xr:uid="{00000000-0006-0000-0200-000028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these are expenses that cannot easily be attributed to any particular activity wiithin the attraction, but are necessary to support its operation.  Such costs will include marketing/promotion, maintenace costs and contracts, credit card commissions, utility costs, professional fees and so on  
</t>
        </r>
      </text>
    </comment>
    <comment ref="BB149" authorId="0" shapeId="0" xr:uid="{00000000-0006-0000-0200-000029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these are expenses that cannot easily be attributed to any particular activity wiithin the attraction, but are necessary to support its operation.  Such costs will include marketing/promotion, maintenace costs and contracts, credit card commissions, utility costs, professional fees and so on  
</t>
        </r>
      </text>
    </comment>
    <comment ref="CB149" authorId="0" shapeId="0" xr:uid="{00000000-0006-0000-0200-00002A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these are expenses that cannot easily be attributed to any particular activity wiithin the attraction, but are necessary to support its operation.  Such costs will include marketing/promotion, maintenace costs and contracts, credit card commissions, utility costs, professional fees and so on 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Williamson</author>
  </authors>
  <commentList>
    <comment ref="B1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Williamson:</t>
        </r>
        <r>
          <rPr>
            <sz val="9"/>
            <color indexed="81"/>
            <rFont val="Tahoma"/>
            <family val="2"/>
          </rPr>
          <t xml:space="preserve">
this is taken from the Standard or Detailed tab - whichever has been completed. </t>
        </r>
      </text>
    </comment>
    <comment ref="AB1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Michael Williamson:</t>
        </r>
        <r>
          <rPr>
            <sz val="9"/>
            <color indexed="81"/>
            <rFont val="Tahoma"/>
            <family val="2"/>
          </rPr>
          <t xml:space="preserve">
this is taken from the Standard or Detailed tab - whichever has been completed. </t>
        </r>
      </text>
    </comment>
    <comment ref="BB1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Michael Williamson:</t>
        </r>
        <r>
          <rPr>
            <sz val="9"/>
            <color indexed="81"/>
            <rFont val="Tahoma"/>
            <family val="2"/>
          </rPr>
          <t xml:space="preserve">
this is taken from the Standard or Detailed tab - whichever has been completed. </t>
        </r>
      </text>
    </comment>
    <comment ref="CB1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Michael Williamson:</t>
        </r>
        <r>
          <rPr>
            <sz val="9"/>
            <color indexed="81"/>
            <rFont val="Tahoma"/>
            <family val="2"/>
          </rPr>
          <t xml:space="preserve">
this is taken from the Standard or Detailed tab - whichever has been completed.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Williamson</author>
  </authors>
  <commentList>
    <comment ref="B1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Michael Williamson:</t>
        </r>
        <r>
          <rPr>
            <sz val="9"/>
            <color indexed="81"/>
            <rFont val="Tahoma"/>
            <family val="2"/>
          </rPr>
          <t xml:space="preserve">
this is taken from the Standard or Detailed tab - whichever has been completed. </t>
        </r>
      </text>
    </comment>
    <comment ref="AB1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Michael Williamson:</t>
        </r>
        <r>
          <rPr>
            <sz val="9"/>
            <color indexed="81"/>
            <rFont val="Tahoma"/>
            <family val="2"/>
          </rPr>
          <t xml:space="preserve">
this is taken from the Standard or Detailed tab - whichever has been completed. </t>
        </r>
      </text>
    </comment>
    <comment ref="BB1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Michael Williamson:</t>
        </r>
        <r>
          <rPr>
            <sz val="9"/>
            <color indexed="81"/>
            <rFont val="Tahoma"/>
            <family val="2"/>
          </rPr>
          <t xml:space="preserve">
this is taken from the Standard or Detailed tab - whichever has been completed. </t>
        </r>
      </text>
    </comment>
    <comment ref="CB1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Michael Williamson:</t>
        </r>
        <r>
          <rPr>
            <sz val="9"/>
            <color indexed="81"/>
            <rFont val="Tahoma"/>
            <family val="2"/>
          </rPr>
          <t xml:space="preserve">
this is taken from the Standard or Detailed tab - whichever has been completed. </t>
        </r>
      </text>
    </comment>
    <comment ref="B1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 xml:space="preserve">enter expected number of customers ONLY if retail outlet is run by the attraction
</t>
        </r>
      </text>
    </comment>
    <comment ref="AB15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>enter expected number of customers ONLY if retail outlet is run by the attraction</t>
        </r>
      </text>
    </comment>
    <comment ref="BB15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 enter expected number of customers ONLY if retail outlet is run by the attraction
</t>
        </r>
      </text>
    </comment>
    <comment ref="CB15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 xml:space="preserve">Note:  </t>
        </r>
        <r>
          <rPr>
            <sz val="9"/>
            <color indexed="81"/>
            <rFont val="Tahoma"/>
            <family val="2"/>
          </rPr>
          <t>enter expected number of customers ONLY if retail outlet is run by the attraction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Williamson</author>
  </authors>
  <commentList>
    <comment ref="E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enter the name of the option you are testing in this cell</t>
        </r>
      </text>
    </comment>
    <comment ref="AE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enter the name of the option you are testing in this cell</t>
        </r>
      </text>
    </comment>
    <comment ref="BE2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enter the name of the option you are testing in this cell</t>
        </r>
      </text>
    </comment>
    <comment ref="CE2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enter the name of the option you are testing in this cell</t>
        </r>
      </text>
    </comment>
    <comment ref="B2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you can name those services here</t>
        </r>
      </text>
    </comment>
    <comment ref="C2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if other services includes  guests, enter the number of attendees in this row and the average spend at Cell C27.  Otherwise, enter expected income in Row 25
</t>
        </r>
      </text>
    </comment>
    <comment ref="AC23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if other services includes  guests, enter the number of attendees in this row and the average spend at Cell C27.  Otherwise, enter expected income in Row 25
</t>
        </r>
      </text>
    </comment>
    <comment ref="BC23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if other services includes  guests, enter the number of attendees in this row and the average spend at Cell C27.  Otherwise, enter expected income in Row 25
</t>
        </r>
      </text>
    </comment>
    <comment ref="CC23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if other services includes  guests, enter the number of attendees in this row and the average spend at Cell C27.  Otherwise, enter expected income in Row 25
</t>
        </r>
      </text>
    </comment>
    <comment ref="C24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>if other services includes  guests, enter the number of attendees in this row and the average spend at Cell C32.  Otherwise, enter expected income in Row 30</t>
        </r>
      </text>
    </comment>
    <comment ref="AC24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>if other services includes  guests, enter the number of attendees in this row and the average spend at Cell C32.  Otherwise, enter expected income in Row 30</t>
        </r>
      </text>
    </comment>
    <comment ref="BC24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>if other services includes  guests, enter the number of attendees in this row and the average spend at Cell C32.  Otherwise, enter expected income in Row 30</t>
        </r>
      </text>
    </comment>
    <comment ref="CC24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>if other services includes  guests, enter the number of attendees in this row and the average spend at Cell C32.  Otherwise, enter expected income in Row 30</t>
        </r>
      </text>
    </comment>
  </commentList>
</comments>
</file>

<file path=xl/sharedStrings.xml><?xml version="1.0" encoding="utf-8"?>
<sst xmlns="http://schemas.openxmlformats.org/spreadsheetml/2006/main" count="2341" uniqueCount="288">
  <si>
    <t>Other</t>
  </si>
  <si>
    <t>Total</t>
  </si>
  <si>
    <t>Periods</t>
  </si>
  <si>
    <t>Normalised</t>
  </si>
  <si>
    <t>Adjusted</t>
  </si>
  <si>
    <t>Scenario</t>
  </si>
  <si>
    <t>Total Payroll</t>
  </si>
  <si>
    <t>Pre-Opening/Ramp Up</t>
  </si>
  <si>
    <t>Stage</t>
  </si>
  <si>
    <t>Closed</t>
  </si>
  <si>
    <t>Hourly Rate</t>
  </si>
  <si>
    <t>€</t>
  </si>
  <si>
    <t>Total Other Expenses</t>
  </si>
  <si>
    <t>PRSI</t>
  </si>
  <si>
    <t>Fully Open</t>
  </si>
  <si>
    <t>Holiday Pay</t>
  </si>
  <si>
    <t>days</t>
  </si>
  <si>
    <t>Monday</t>
  </si>
  <si>
    <t>Tuesday</t>
  </si>
  <si>
    <t xml:space="preserve">Wednesday </t>
  </si>
  <si>
    <t xml:space="preserve">Thursday </t>
  </si>
  <si>
    <t>Friday</t>
  </si>
  <si>
    <t>Saturday</t>
  </si>
  <si>
    <t>Sunday</t>
  </si>
  <si>
    <t>Projected Payroll Cost for week</t>
  </si>
  <si>
    <t>%</t>
  </si>
  <si>
    <t>OR</t>
  </si>
  <si>
    <t>Total hours for week</t>
  </si>
  <si>
    <t>Wednesday</t>
  </si>
  <si>
    <t>Thursday</t>
  </si>
  <si>
    <t>Payroll costs</t>
  </si>
  <si>
    <t>Food Cost of sales</t>
  </si>
  <si>
    <t>Revenues</t>
  </si>
  <si>
    <t>per cover</t>
  </si>
  <si>
    <t>Total revenues</t>
  </si>
  <si>
    <t>week 1</t>
  </si>
  <si>
    <t>Beverage cost of sales</t>
  </si>
  <si>
    <t>Gross profit</t>
  </si>
  <si>
    <t>Gross profit/(loss)</t>
  </si>
  <si>
    <t>SUMMARY</t>
  </si>
  <si>
    <t>Week 1</t>
  </si>
  <si>
    <t>Performance Summary</t>
  </si>
  <si>
    <t xml:space="preserve">control check </t>
  </si>
  <si>
    <t xml:space="preserve">Month </t>
  </si>
  <si>
    <t>Week 2</t>
  </si>
  <si>
    <t>week 2</t>
  </si>
  <si>
    <t>Week 3</t>
  </si>
  <si>
    <t>Week 4</t>
  </si>
  <si>
    <t>no of days</t>
  </si>
  <si>
    <t xml:space="preserve">projected </t>
  </si>
  <si>
    <t>for full</t>
  </si>
  <si>
    <t>month</t>
  </si>
  <si>
    <t>Month</t>
  </si>
  <si>
    <t>trading info</t>
  </si>
  <si>
    <t>week 3</t>
  </si>
  <si>
    <t>week 4</t>
  </si>
  <si>
    <t>Projected Departmental/Outlet Profits</t>
  </si>
  <si>
    <t>Projected for full month</t>
  </si>
  <si>
    <t>Actual results</t>
  </si>
  <si>
    <t>last year</t>
  </si>
  <si>
    <t>increase/(reduction) year on year</t>
  </si>
  <si>
    <t>included above</t>
  </si>
  <si>
    <t xml:space="preserve">same month </t>
  </si>
  <si>
    <t>increase/</t>
  </si>
  <si>
    <t>reduction</t>
  </si>
  <si>
    <t>yr on yr</t>
  </si>
  <si>
    <t>Total food revenue</t>
  </si>
  <si>
    <t>Total beverage revenue</t>
  </si>
  <si>
    <t xml:space="preserve">Total projected revenue </t>
  </si>
  <si>
    <t>Standard Calculator</t>
  </si>
  <si>
    <t>Days</t>
  </si>
  <si>
    <t>per customer</t>
  </si>
  <si>
    <t>Other variable costs</t>
  </si>
  <si>
    <t>Expected food cost of sales ratio</t>
  </si>
  <si>
    <t>Other variable costs of service offer</t>
  </si>
  <si>
    <t>by value</t>
  </si>
  <si>
    <t>% of sales</t>
  </si>
  <si>
    <t xml:space="preserve">Inputs </t>
  </si>
  <si>
    <t>Number of covers/customers</t>
  </si>
  <si>
    <t>Food revenues sit-in</t>
  </si>
  <si>
    <t>Beverage revenues sit-in</t>
  </si>
  <si>
    <t>Food revenues take away</t>
  </si>
  <si>
    <t>Beverage revenues take away</t>
  </si>
  <si>
    <t xml:space="preserve">Other </t>
  </si>
  <si>
    <t>Expected beverage cost of sales ratio</t>
  </si>
  <si>
    <t>NAME</t>
  </si>
  <si>
    <t>Payroll</t>
  </si>
  <si>
    <t>Cost of sales</t>
  </si>
  <si>
    <t>Manager</t>
  </si>
  <si>
    <t>Cleaning</t>
  </si>
  <si>
    <t xml:space="preserve">Other services </t>
  </si>
  <si>
    <t xml:space="preserve">Sit-in </t>
  </si>
  <si>
    <t>Detailed calc</t>
  </si>
  <si>
    <t>Standard calc</t>
  </si>
  <si>
    <t>Other varible operating costs</t>
  </si>
  <si>
    <t>Projected Profits</t>
  </si>
  <si>
    <t>Other income</t>
  </si>
  <si>
    <t>Revenue analysis</t>
  </si>
  <si>
    <t>Projected profit/(loss) (EBITDA)</t>
  </si>
  <si>
    <t>Projected profit/(loss) EBITDA</t>
  </si>
  <si>
    <t>Total Departmental/outlet profit/(loss) EBITDA</t>
  </si>
  <si>
    <t>Free admissions</t>
  </si>
  <si>
    <t>Membership admissions</t>
  </si>
  <si>
    <t xml:space="preserve">Avg ticket price </t>
  </si>
  <si>
    <t>(net of VAT)</t>
  </si>
  <si>
    <t>Projected income from non-member admissions</t>
  </si>
  <si>
    <t>Total projected number of visitors</t>
  </si>
  <si>
    <t>Income from donations</t>
  </si>
  <si>
    <t xml:space="preserve">Donations made when buying ticket </t>
  </si>
  <si>
    <t>avg per visitor</t>
  </si>
  <si>
    <t xml:space="preserve">Membership income </t>
  </si>
  <si>
    <t>Income from admissions, membership, donations</t>
  </si>
  <si>
    <t>Total projected income (net of VAT)</t>
  </si>
  <si>
    <t>Pre Covid-19 maximum throughput per hour</t>
  </si>
  <si>
    <t>Hours open</t>
  </si>
  <si>
    <t>Average throughput per hour</t>
  </si>
  <si>
    <t>Expected throughput per hour</t>
  </si>
  <si>
    <t xml:space="preserve">Are you sure you can safely admit the excess visitors? </t>
  </si>
  <si>
    <t>y</t>
  </si>
  <si>
    <t>n</t>
  </si>
  <si>
    <t>Income - paid access</t>
  </si>
  <si>
    <t>Donations</t>
  </si>
  <si>
    <t>Membership and other income</t>
  </si>
  <si>
    <r>
      <t xml:space="preserve">Hours Required (total for all staff) </t>
    </r>
    <r>
      <rPr>
        <b/>
        <sz val="11"/>
        <color rgb="FFFF0000"/>
        <rFont val="Calibri"/>
        <family val="2"/>
        <scheme val="minor"/>
      </rPr>
      <t/>
    </r>
  </si>
  <si>
    <t>Guides</t>
  </si>
  <si>
    <t>Senior guide</t>
  </si>
  <si>
    <t xml:space="preserve">Cleaning staff </t>
  </si>
  <si>
    <t>Supervisor</t>
  </si>
  <si>
    <t>Guides payroll cost</t>
  </si>
  <si>
    <t>Admissions / arrivals staff payroll cost</t>
  </si>
  <si>
    <t>Admissions/arrivals area</t>
  </si>
  <si>
    <t>Catering staff</t>
  </si>
  <si>
    <t>Total catering payroll</t>
  </si>
  <si>
    <t>Management and Administration staff</t>
  </si>
  <si>
    <t>Admissions/arrivals</t>
  </si>
  <si>
    <t>Other services</t>
  </si>
  <si>
    <t>Management and Administration</t>
  </si>
  <si>
    <t>Catering</t>
  </si>
  <si>
    <t>Other Expenses (per week)</t>
  </si>
  <si>
    <t>Professional fees</t>
  </si>
  <si>
    <r>
      <t xml:space="preserve">Exepected staff costs - </t>
    </r>
    <r>
      <rPr>
        <b/>
        <sz val="11"/>
        <color rgb="FFFF0000"/>
        <rFont val="Calibri"/>
        <family val="2"/>
        <scheme val="minor"/>
      </rPr>
      <t>non-customer facing</t>
    </r>
    <r>
      <rPr>
        <b/>
        <sz val="11"/>
        <color theme="1"/>
        <rFont val="Calibri"/>
        <family val="2"/>
        <scheme val="minor"/>
      </rPr>
      <t xml:space="preserve"> (admin, management, marketing, maintenance)</t>
    </r>
  </si>
  <si>
    <t>(% of admissions income)</t>
  </si>
  <si>
    <t>enter Y or N</t>
  </si>
  <si>
    <t>per visitor</t>
  </si>
  <si>
    <r>
      <rPr>
        <b/>
        <sz val="16"/>
        <color rgb="FFFF0000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,  amount per day</t>
    </r>
  </si>
  <si>
    <r>
      <t xml:space="preserve">Expected staff costs - </t>
    </r>
    <r>
      <rPr>
        <b/>
        <sz val="11"/>
        <color rgb="FFFF0000"/>
        <rFont val="Calibri"/>
        <family val="2"/>
        <scheme val="minor"/>
      </rPr>
      <t>customer facing</t>
    </r>
    <r>
      <rPr>
        <b/>
        <sz val="11"/>
        <color theme="1"/>
        <rFont val="Calibri"/>
        <family val="2"/>
        <scheme val="minor"/>
      </rPr>
      <t xml:space="preserve"> (attraction admission, guides, ticketing etc.)   </t>
    </r>
  </si>
  <si>
    <r>
      <rPr>
        <b/>
        <sz val="24"/>
        <color theme="1"/>
        <rFont val="Calibri"/>
        <family val="2"/>
        <scheme val="minor"/>
      </rPr>
      <t xml:space="preserve">Standard Admissions Template 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Designed in conjunction with ASM Chartered Accountants</t>
    </r>
  </si>
  <si>
    <t xml:space="preserve">Staff Costs </t>
  </si>
  <si>
    <t>Detailed Calculator</t>
  </si>
  <si>
    <r>
      <rPr>
        <b/>
        <sz val="24"/>
        <color theme="1"/>
        <rFont val="Calibri"/>
        <family val="2"/>
        <scheme val="minor"/>
      </rPr>
      <t xml:space="preserve">Detailed Admissions Template 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Designed in conjunction with ASM Chartered Accountants</t>
    </r>
  </si>
  <si>
    <t xml:space="preserve">Ticket price </t>
  </si>
  <si>
    <t>net of VAT</t>
  </si>
  <si>
    <t>Household (family) tickets</t>
  </si>
  <si>
    <t>Groups</t>
  </si>
  <si>
    <t>Average Discount</t>
  </si>
  <si>
    <t>group average size</t>
  </si>
  <si>
    <t>bookings</t>
  </si>
  <si>
    <t>Retail</t>
  </si>
  <si>
    <t>Apportioned by income</t>
  </si>
  <si>
    <t>Attraction</t>
  </si>
  <si>
    <t>Food &amp; Bev</t>
  </si>
  <si>
    <t>% of total income</t>
  </si>
  <si>
    <t>variable costs of opening</t>
  </si>
  <si>
    <t>Rent/rates</t>
  </si>
  <si>
    <t>Utilities</t>
  </si>
  <si>
    <t>OTHER DEPARTMENTAL COSTS (Variable)</t>
  </si>
  <si>
    <t>Cleaning materials</t>
  </si>
  <si>
    <t>SUMMARY RESULTS - Week 3</t>
  </si>
  <si>
    <t>SUMMARY RESULTS - Week 2</t>
  </si>
  <si>
    <t>SUMMARY RESULTS - Week 1</t>
  </si>
  <si>
    <t>SUMMARY RESULTS - Week 4</t>
  </si>
  <si>
    <t>Surplus/(deficit)</t>
  </si>
  <si>
    <t>Attraction weekly summary</t>
  </si>
  <si>
    <t>Variable costs of opening</t>
  </si>
  <si>
    <t xml:space="preserve">Printed Material </t>
  </si>
  <si>
    <t>Maintenance</t>
  </si>
  <si>
    <t xml:space="preserve">General operating costs </t>
  </si>
  <si>
    <r>
      <rPr>
        <b/>
        <sz val="24"/>
        <color theme="1"/>
        <rFont val="Calibri"/>
        <family val="2"/>
        <scheme val="minor"/>
      </rPr>
      <t xml:space="preserve">Food &amp; beverage Template 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Designed in conjunction with ASM Chartered Accountants</t>
    </r>
  </si>
  <si>
    <t>Expected average spend food "sit in" (net of VAT)</t>
  </si>
  <si>
    <t>Expected average spend food "take-away" (net of VAT)</t>
  </si>
  <si>
    <t>Expected average spend beverage "sit-in" (net of VAT)</t>
  </si>
  <si>
    <t>Expected average spend beverage "take-away" (net of VAT)</t>
  </si>
  <si>
    <t>Admissions &amp; income</t>
  </si>
  <si>
    <t>Admissions &amp; Income</t>
  </si>
  <si>
    <t>Expected number of café customers</t>
  </si>
  <si>
    <t>Potential (Excess) throughput per  hour</t>
  </si>
  <si>
    <t>Potential (Excess) throughput total during open hours</t>
  </si>
  <si>
    <t>Potential (Excess) throughput per hour</t>
  </si>
  <si>
    <t>Food &amp; Beverage</t>
  </si>
  <si>
    <t>Income from Contract Caterer (per week)</t>
  </si>
  <si>
    <t>Expected number that will "sit in" the café</t>
  </si>
  <si>
    <t>Projected throughput per hour</t>
  </si>
  <si>
    <t>Expected Capacity per hour</t>
  </si>
  <si>
    <r>
      <t xml:space="preserve">Potential (Excess) throughput per hour - </t>
    </r>
    <r>
      <rPr>
        <b/>
        <sz val="11"/>
        <color rgb="FFFF0000"/>
        <rFont val="Calibri"/>
        <family val="2"/>
        <scheme val="minor"/>
      </rPr>
      <t>can be hosted outdoors/elsewhere?</t>
    </r>
  </si>
  <si>
    <t xml:space="preserve">Are you sure you can safely service the excess visitors? </t>
  </si>
  <si>
    <t>Take away / sit elsewhere</t>
  </si>
  <si>
    <t>Apportionment of general operating costs</t>
  </si>
  <si>
    <t xml:space="preserve">OR </t>
  </si>
  <si>
    <t>hours</t>
  </si>
  <si>
    <t xml:space="preserve">Expected staff costs in value terms  </t>
  </si>
  <si>
    <t>Payments to Contract Caterer (per week)</t>
  </si>
  <si>
    <t>Costs of contract catering</t>
  </si>
  <si>
    <t>Non staff related costs (marketing, maintenance, administration,</t>
  </si>
  <si>
    <t>Administration  costs</t>
  </si>
  <si>
    <t xml:space="preserve">Management &amp; Administration payroll </t>
  </si>
  <si>
    <r>
      <rPr>
        <b/>
        <sz val="24"/>
        <color theme="1"/>
        <rFont val="Calibri"/>
        <family val="2"/>
        <scheme val="minor"/>
      </rPr>
      <t xml:space="preserve">Retail Outlet Template 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Designed in conjunction with ASM Chartered Accountants</t>
    </r>
  </si>
  <si>
    <t>Income from Retailer rent (per week)</t>
  </si>
  <si>
    <t>Visitors to attraction - potential café customers</t>
  </si>
  <si>
    <t>Visitors to attraction - potential retail customers</t>
  </si>
  <si>
    <t>Expected number of retail customers</t>
  </si>
  <si>
    <t>Expected average spend (net of VAT)</t>
  </si>
  <si>
    <t>Expected cost of sales ratio</t>
  </si>
  <si>
    <t>Retail Cost of sales</t>
  </si>
  <si>
    <t>Retail sales</t>
  </si>
  <si>
    <t xml:space="preserve">Projected Surplus/(deficit) </t>
  </si>
  <si>
    <t>Projected Surplus/(deficit)</t>
  </si>
  <si>
    <t>Retail staff</t>
  </si>
  <si>
    <t>Food &amp; beverage</t>
  </si>
  <si>
    <t>IF OPERATED IN HOUSE:</t>
  </si>
  <si>
    <r>
      <rPr>
        <b/>
        <sz val="24"/>
        <color theme="1"/>
        <rFont val="Calibri"/>
        <family val="2"/>
        <scheme val="minor"/>
      </rPr>
      <t xml:space="preserve">Other Services Template 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Designed in conjunction with ASM Chartered Accountants</t>
    </r>
  </si>
  <si>
    <t>If catering provided - number of covers/customers</t>
  </si>
  <si>
    <t>Room / space hire</t>
  </si>
  <si>
    <t>Income from hire of space (net of VAT)</t>
  </si>
  <si>
    <t>Food average spend (net of VAT)</t>
  </si>
  <si>
    <t>Beverage average spend (net of VAT)</t>
  </si>
  <si>
    <t>Projected income</t>
  </si>
  <si>
    <t>number per day</t>
  </si>
  <si>
    <t>Expected income</t>
  </si>
  <si>
    <t>Other 1</t>
  </si>
  <si>
    <t>Other 2</t>
  </si>
  <si>
    <t>Average spend per guest</t>
  </si>
  <si>
    <t>Room/space hire</t>
  </si>
  <si>
    <t>Beverage revenues</t>
  </si>
  <si>
    <t xml:space="preserve">Food revenues </t>
  </si>
  <si>
    <t>Other revenues</t>
  </si>
  <si>
    <t>Other revenues - cost of sales</t>
  </si>
  <si>
    <t>Staff resources for Other activities</t>
  </si>
  <si>
    <t>Total payroll</t>
  </si>
  <si>
    <t>Other direct costs of providing this option</t>
  </si>
  <si>
    <t>as a % of total income</t>
  </si>
  <si>
    <t>Contribution to Attraction fixed operating costs</t>
  </si>
  <si>
    <t>Apportionment of fixed costs</t>
  </si>
  <si>
    <t>Apportionment of other costs</t>
  </si>
  <si>
    <r>
      <rPr>
        <b/>
        <sz val="24"/>
        <color theme="1"/>
        <rFont val="Calibri"/>
        <family val="2"/>
        <scheme val="minor"/>
      </rPr>
      <t xml:space="preserve">Attractions Template 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Designed in conjunction with ASM Chartered Accountants</t>
    </r>
  </si>
  <si>
    <t>Admissions / arrivals area</t>
  </si>
  <si>
    <t>PROJECTED RESULTS - Week 2</t>
  </si>
  <si>
    <t>PROJECTED RESULTS - Week 1</t>
  </si>
  <si>
    <t>Hygiene staff</t>
  </si>
  <si>
    <t>PROJECTED RESULTS - Week 3</t>
  </si>
  <si>
    <t>PROJECTED RESULTS - Week 4</t>
  </si>
  <si>
    <t>Gross Profit</t>
  </si>
  <si>
    <t>Cost of contract</t>
  </si>
  <si>
    <t>Other Op costs</t>
  </si>
  <si>
    <t>Contribution to fixed costs</t>
  </si>
  <si>
    <t>Apportioned fixed costs</t>
  </si>
  <si>
    <t>Projected surplus/(deficit)</t>
  </si>
  <si>
    <t>General opening costs</t>
  </si>
  <si>
    <t>avg.</t>
  </si>
  <si>
    <t>App. Of gen op. costs</t>
  </si>
  <si>
    <t>Contrib. to fixed costs</t>
  </si>
  <si>
    <t>Apport. fixed costs</t>
  </si>
  <si>
    <t>Retail income</t>
  </si>
  <si>
    <t>Attraction entrance revenue (inc m'ships/donations)</t>
  </si>
  <si>
    <t>Other income (inc room/space hire)</t>
  </si>
  <si>
    <t>per person</t>
  </si>
  <si>
    <t>Non staff related costs (marketing, maintenance, administration etc)</t>
  </si>
  <si>
    <t>Rates</t>
  </si>
  <si>
    <t>Insurances</t>
  </si>
  <si>
    <t>Internet costs</t>
  </si>
  <si>
    <t>Maintenance contracts</t>
  </si>
  <si>
    <t>Rent</t>
  </si>
  <si>
    <t>Internet subs</t>
  </si>
  <si>
    <t>Shop manager</t>
  </si>
  <si>
    <t>Paid admissions - basic access ticket</t>
  </si>
  <si>
    <t>Paid admissions - enhanced access ticket</t>
  </si>
  <si>
    <t>Other Expenses (per week) for the full attraction</t>
  </si>
  <si>
    <t>Post Covid-19 estimated max throughput p/hour</t>
  </si>
  <si>
    <t>Gardeners</t>
  </si>
  <si>
    <t>General Manager</t>
  </si>
  <si>
    <t>Marketing Manager</t>
  </si>
  <si>
    <t>Accounts staff</t>
  </si>
  <si>
    <t>Maintenance Manager</t>
  </si>
  <si>
    <t>Ticket counter</t>
  </si>
  <si>
    <t>Head chef</t>
  </si>
  <si>
    <t>Commis chef</t>
  </si>
  <si>
    <t>Kitchen Porter</t>
  </si>
  <si>
    <t>Shop assistant</t>
  </si>
  <si>
    <t>Paid admissions - Concessions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</si>
</sst>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#,##0"/>
    <numFmt numFmtId="165" formatCode="0.0%"/>
    <numFmt numFmtId="166" formatCode="[$€-83C]#,##0"/>
    <numFmt numFmtId="167" formatCode="[$€-1809]#,##0"/>
    <numFmt numFmtId="168" formatCode="[$€-83C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thin">
        <color theme="2"/>
      </left>
      <right/>
      <top style="thin">
        <color indexed="64"/>
      </top>
      <bottom/>
      <diagonal/>
    </border>
    <border>
      <left style="thin">
        <color theme="2"/>
      </left>
      <right/>
      <top/>
      <bottom/>
      <diagonal/>
    </border>
    <border>
      <left style="medium">
        <color indexed="64"/>
      </left>
      <right/>
      <top style="thin">
        <color theme="2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2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2">
    <xf numFmtId="0" fontId="0" fillId="0" borderId="0" xfId="0"/>
    <xf numFmtId="17" fontId="0" fillId="0" borderId="0" xfId="0" applyNumberFormat="1"/>
    <xf numFmtId="0" fontId="2" fillId="0" borderId="0" xfId="0" applyFont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4" fillId="0" borderId="5" xfId="0" applyFont="1" applyFill="1" applyBorder="1"/>
    <xf numFmtId="0" fontId="4" fillId="2" borderId="5" xfId="0" applyFont="1" applyFill="1" applyBorder="1"/>
    <xf numFmtId="0" fontId="3" fillId="0" borderId="5" xfId="0" applyFont="1" applyFill="1" applyBorder="1"/>
    <xf numFmtId="0" fontId="4" fillId="3" borderId="5" xfId="0" applyFont="1" applyFill="1" applyBorder="1"/>
    <xf numFmtId="0" fontId="2" fillId="0" borderId="5" xfId="0" applyFont="1" applyBorder="1"/>
    <xf numFmtId="0" fontId="0" fillId="0" borderId="0" xfId="0" applyFont="1" applyBorder="1"/>
    <xf numFmtId="0" fontId="0" fillId="0" borderId="0" xfId="0" applyFill="1" applyBorder="1"/>
    <xf numFmtId="0" fontId="2" fillId="3" borderId="0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wrapText="1"/>
    </xf>
    <xf numFmtId="0" fontId="2" fillId="0" borderId="0" xfId="0" applyFont="1" applyBorder="1"/>
    <xf numFmtId="17" fontId="2" fillId="0" borderId="0" xfId="0" applyNumberFormat="1" applyFont="1" applyBorder="1"/>
    <xf numFmtId="164" fontId="4" fillId="0" borderId="6" xfId="0" applyNumberFormat="1" applyFont="1" applyFill="1" applyBorder="1" applyAlignment="1">
      <alignment wrapText="1"/>
    </xf>
    <xf numFmtId="164" fontId="4" fillId="3" borderId="6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wrapText="1"/>
    </xf>
    <xf numFmtId="166" fontId="0" fillId="0" borderId="0" xfId="0" applyNumberFormat="1"/>
    <xf numFmtId="167" fontId="2" fillId="0" borderId="0" xfId="0" applyNumberFormat="1" applyFont="1"/>
    <xf numFmtId="168" fontId="0" fillId="0" borderId="0" xfId="0" applyNumberFormat="1"/>
    <xf numFmtId="0" fontId="2" fillId="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5" xfId="0" applyFont="1" applyFill="1" applyBorder="1"/>
    <xf numFmtId="168" fontId="0" fillId="0" borderId="0" xfId="0" applyNumberFormat="1" applyBorder="1"/>
    <xf numFmtId="166" fontId="0" fillId="0" borderId="0" xfId="0" applyNumberFormat="1" applyFill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8" fontId="0" fillId="0" borderId="0" xfId="0" applyNumberFormat="1" applyFill="1"/>
    <xf numFmtId="166" fontId="2" fillId="0" borderId="0" xfId="0" applyNumberFormat="1" applyFont="1"/>
    <xf numFmtId="166" fontId="2" fillId="0" borderId="0" xfId="0" applyNumberFormat="1" applyFont="1" applyFill="1" applyBorder="1"/>
    <xf numFmtId="166" fontId="0" fillId="0" borderId="0" xfId="0" applyNumberFormat="1" applyBorder="1"/>
    <xf numFmtId="166" fontId="2" fillId="0" borderId="0" xfId="0" applyNumberFormat="1" applyFont="1" applyBorder="1"/>
    <xf numFmtId="0" fontId="2" fillId="0" borderId="13" xfId="0" applyFont="1" applyBorder="1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8" xfId="0" applyBorder="1"/>
    <xf numFmtId="0" fontId="0" fillId="6" borderId="3" xfId="0" applyFill="1" applyBorder="1"/>
    <xf numFmtId="0" fontId="7" fillId="6" borderId="3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right"/>
    </xf>
    <xf numFmtId="0" fontId="0" fillId="6" borderId="5" xfId="0" applyFill="1" applyBorder="1"/>
    <xf numFmtId="0" fontId="0" fillId="6" borderId="0" xfId="0" applyFill="1" applyBorder="1"/>
    <xf numFmtId="166" fontId="0" fillId="6" borderId="0" xfId="0" applyNumberFormat="1" applyFill="1" applyBorder="1"/>
    <xf numFmtId="0" fontId="0" fillId="6" borderId="6" xfId="0" applyFill="1" applyBorder="1"/>
    <xf numFmtId="0" fontId="0" fillId="6" borderId="5" xfId="0" applyFont="1" applyFill="1" applyBorder="1"/>
    <xf numFmtId="165" fontId="0" fillId="6" borderId="6" xfId="1" applyNumberFormat="1" applyFont="1" applyFill="1" applyBorder="1"/>
    <xf numFmtId="0" fontId="2" fillId="6" borderId="7" xfId="0" applyFont="1" applyFill="1" applyBorder="1"/>
    <xf numFmtId="0" fontId="0" fillId="6" borderId="8" xfId="0" applyFill="1" applyBorder="1"/>
    <xf numFmtId="166" fontId="2" fillId="6" borderId="8" xfId="0" applyNumberFormat="1" applyFont="1" applyFill="1" applyBorder="1"/>
    <xf numFmtId="0" fontId="2" fillId="6" borderId="8" xfId="0" applyFont="1" applyFill="1" applyBorder="1"/>
    <xf numFmtId="165" fontId="2" fillId="6" borderId="9" xfId="1" applyNumberFormat="1" applyFont="1" applyFill="1" applyBorder="1"/>
    <xf numFmtId="0" fontId="7" fillId="6" borderId="0" xfId="0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wrapText="1"/>
    </xf>
    <xf numFmtId="0" fontId="3" fillId="0" borderId="7" xfId="0" applyFont="1" applyBorder="1"/>
    <xf numFmtId="0" fontId="7" fillId="3" borderId="0" xfId="0" applyFont="1" applyFill="1" applyBorder="1" applyAlignment="1">
      <alignment horizontal="right" wrapText="1"/>
    </xf>
    <xf numFmtId="0" fontId="2" fillId="6" borderId="5" xfId="0" applyFont="1" applyFill="1" applyBorder="1"/>
    <xf numFmtId="0" fontId="7" fillId="6" borderId="2" xfId="0" applyFont="1" applyFill="1" applyBorder="1"/>
    <xf numFmtId="165" fontId="0" fillId="6" borderId="0" xfId="1" applyNumberFormat="1" applyFont="1" applyFill="1" applyBorder="1"/>
    <xf numFmtId="0" fontId="0" fillId="0" borderId="1" xfId="0" applyFill="1" applyBorder="1"/>
    <xf numFmtId="0" fontId="2" fillId="6" borderId="0" xfId="0" applyFont="1" applyFill="1" applyBorder="1"/>
    <xf numFmtId="166" fontId="2" fillId="6" borderId="0" xfId="0" applyNumberFormat="1" applyFont="1" applyFill="1" applyBorder="1"/>
    <xf numFmtId="166" fontId="0" fillId="6" borderId="12" xfId="0" applyNumberFormat="1" applyFill="1" applyBorder="1"/>
    <xf numFmtId="166" fontId="0" fillId="6" borderId="12" xfId="0" applyNumberFormat="1" applyFont="1" applyFill="1" applyBorder="1"/>
    <xf numFmtId="166" fontId="0" fillId="6" borderId="0" xfId="0" applyNumberFormat="1" applyFont="1" applyFill="1" applyBorder="1"/>
    <xf numFmtId="166" fontId="0" fillId="0" borderId="12" xfId="0" applyNumberFormat="1" applyBorder="1"/>
    <xf numFmtId="0" fontId="2" fillId="0" borderId="14" xfId="0" applyFont="1" applyBorder="1"/>
    <xf numFmtId="165" fontId="2" fillId="6" borderId="6" xfId="1" applyNumberFormat="1" applyFont="1" applyFill="1" applyBorder="1"/>
    <xf numFmtId="0" fontId="2" fillId="3" borderId="1" xfId="0" applyFont="1" applyFill="1" applyBorder="1" applyAlignment="1">
      <alignment horizontal="right" wrapText="1"/>
    </xf>
    <xf numFmtId="166" fontId="0" fillId="6" borderId="0" xfId="1" applyNumberFormat="1" applyFont="1" applyFill="1" applyBorder="1"/>
    <xf numFmtId="166" fontId="2" fillId="6" borderId="0" xfId="1" applyNumberFormat="1" applyFont="1" applyFill="1" applyBorder="1"/>
    <xf numFmtId="166" fontId="0" fillId="0" borderId="0" xfId="1" applyNumberFormat="1" applyFont="1" applyFill="1" applyBorder="1"/>
    <xf numFmtId="166" fontId="0" fillId="0" borderId="12" xfId="1" applyNumberFormat="1" applyFont="1" applyFill="1" applyBorder="1"/>
    <xf numFmtId="166" fontId="2" fillId="0" borderId="0" xfId="1" applyNumberFormat="1" applyFont="1" applyFill="1" applyBorder="1"/>
    <xf numFmtId="0" fontId="2" fillId="7" borderId="0" xfId="0" applyFont="1" applyFill="1"/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/>
    <xf numFmtId="0" fontId="7" fillId="3" borderId="0" xfId="0" applyFont="1" applyFill="1" applyBorder="1" applyAlignment="1">
      <alignment horizontal="right" vertical="center"/>
    </xf>
    <xf numFmtId="0" fontId="0" fillId="4" borderId="10" xfId="0" applyFont="1" applyFill="1" applyBorder="1" applyProtection="1">
      <protection locked="0"/>
    </xf>
    <xf numFmtId="10" fontId="0" fillId="4" borderId="10" xfId="0" applyNumberFormat="1" applyFill="1" applyBorder="1" applyProtection="1">
      <protection locked="0"/>
    </xf>
    <xf numFmtId="9" fontId="0" fillId="4" borderId="0" xfId="0" applyNumberForma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0" fillId="0" borderId="0" xfId="0" applyBorder="1" applyProtection="1">
      <protection locked="0"/>
    </xf>
    <xf numFmtId="165" fontId="0" fillId="4" borderId="10" xfId="1" applyNumberFormat="1" applyFont="1" applyFill="1" applyBorder="1" applyProtection="1">
      <protection locked="0"/>
    </xf>
    <xf numFmtId="17" fontId="0" fillId="4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7" fontId="0" fillId="0" borderId="0" xfId="0" applyNumberFormat="1" applyBorder="1"/>
    <xf numFmtId="167" fontId="0" fillId="7" borderId="0" xfId="0" applyNumberFormat="1" applyFill="1" applyBorder="1"/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/>
    <xf numFmtId="0" fontId="0" fillId="0" borderId="17" xfId="0" applyBorder="1" applyAlignment="1">
      <alignment horizontal="center"/>
    </xf>
    <xf numFmtId="0" fontId="2" fillId="7" borderId="14" xfId="0" applyFont="1" applyFill="1" applyBorder="1"/>
    <xf numFmtId="0" fontId="7" fillId="0" borderId="0" xfId="0" applyFont="1" applyBorder="1" applyAlignment="1">
      <alignment horizontal="right" vertical="center"/>
    </xf>
    <xf numFmtId="0" fontId="2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4" xfId="0" applyFont="1" applyBorder="1"/>
    <xf numFmtId="1" fontId="2" fillId="4" borderId="0" xfId="0" applyNumberFormat="1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168" fontId="0" fillId="4" borderId="0" xfId="0" applyNumberFormat="1" applyFill="1" applyBorder="1" applyProtection="1">
      <protection locked="0"/>
    </xf>
    <xf numFmtId="0" fontId="0" fillId="0" borderId="0" xfId="0" applyFont="1" applyBorder="1" applyProtection="1">
      <protection locked="0"/>
    </xf>
    <xf numFmtId="168" fontId="0" fillId="4" borderId="10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4" borderId="14" xfId="0" applyFill="1" applyBorder="1" applyProtection="1">
      <protection locked="0"/>
    </xf>
    <xf numFmtId="168" fontId="0" fillId="4" borderId="10" xfId="0" applyNumberFormat="1" applyFont="1" applyFill="1" applyBorder="1" applyProtection="1">
      <protection locked="0"/>
    </xf>
    <xf numFmtId="0" fontId="0" fillId="0" borderId="14" xfId="0" applyBorder="1" applyAlignment="1">
      <alignment horizontal="right"/>
    </xf>
    <xf numFmtId="0" fontId="2" fillId="0" borderId="0" xfId="0" applyFont="1" applyBorder="1" applyProtection="1">
      <protection locked="0"/>
    </xf>
    <xf numFmtId="168" fontId="0" fillId="0" borderId="0" xfId="0" applyNumberFormat="1" applyFill="1" applyBorder="1" applyProtection="1">
      <protection locked="0"/>
    </xf>
    <xf numFmtId="17" fontId="7" fillId="0" borderId="0" xfId="0" applyNumberFormat="1" applyFont="1"/>
    <xf numFmtId="17" fontId="11" fillId="3" borderId="0" xfId="0" applyNumberFormat="1" applyFont="1" applyFill="1" applyBorder="1"/>
    <xf numFmtId="0" fontId="0" fillId="0" borderId="16" xfId="0" applyBorder="1" applyAlignment="1">
      <alignment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/>
    <xf numFmtId="0" fontId="6" fillId="0" borderId="0" xfId="0" applyFont="1" applyBorder="1" applyAlignment="1">
      <alignment horizontal="center"/>
    </xf>
    <xf numFmtId="167" fontId="2" fillId="7" borderId="0" xfId="0" applyNumberFormat="1" applyFont="1" applyFill="1" applyBorder="1"/>
    <xf numFmtId="0" fontId="0" fillId="0" borderId="14" xfId="0" applyFill="1" applyBorder="1"/>
    <xf numFmtId="167" fontId="0" fillId="0" borderId="0" xfId="0" applyNumberFormat="1" applyFont="1" applyBorder="1" applyAlignment="1">
      <alignment horizontal="right" vertical="center"/>
    </xf>
    <xf numFmtId="0" fontId="0" fillId="0" borderId="14" xfId="0" applyFont="1" applyBorder="1"/>
    <xf numFmtId="167" fontId="2" fillId="7" borderId="0" xfId="0" applyNumberFormat="1" applyFont="1" applyFill="1"/>
    <xf numFmtId="0" fontId="0" fillId="0" borderId="0" xfId="0" applyFill="1" applyBorder="1" applyProtection="1">
      <protection locked="0"/>
    </xf>
    <xf numFmtId="166" fontId="0" fillId="4" borderId="0" xfId="0" applyNumberFormat="1" applyFill="1" applyBorder="1" applyProtection="1">
      <protection locked="0"/>
    </xf>
    <xf numFmtId="0" fontId="0" fillId="0" borderId="0" xfId="0" applyBorder="1" applyAlignment="1">
      <alignment vertical="center"/>
    </xf>
    <xf numFmtId="0" fontId="16" fillId="0" borderId="0" xfId="0" applyFon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1" fillId="0" borderId="14" xfId="0" applyFont="1" applyBorder="1"/>
    <xf numFmtId="0" fontId="0" fillId="6" borderId="13" xfId="0" applyFill="1" applyBorder="1"/>
    <xf numFmtId="0" fontId="0" fillId="6" borderId="1" xfId="0" applyFill="1" applyBorder="1"/>
    <xf numFmtId="0" fontId="0" fillId="6" borderId="16" xfId="0" applyFill="1" applyBorder="1"/>
    <xf numFmtId="0" fontId="11" fillId="6" borderId="14" xfId="0" applyFont="1" applyFill="1" applyBorder="1"/>
    <xf numFmtId="0" fontId="11" fillId="6" borderId="0" xfId="0" applyFont="1" applyFill="1" applyBorder="1"/>
    <xf numFmtId="17" fontId="11" fillId="6" borderId="0" xfId="0" applyNumberFormat="1" applyFont="1" applyFill="1" applyBorder="1"/>
    <xf numFmtId="0" fontId="7" fillId="6" borderId="0" xfId="0" applyFont="1" applyFill="1" applyBorder="1"/>
    <xf numFmtId="0" fontId="7" fillId="6" borderId="17" xfId="0" applyFont="1" applyFill="1" applyBorder="1"/>
    <xf numFmtId="0" fontId="0" fillId="6" borderId="14" xfId="0" applyFill="1" applyBorder="1"/>
    <xf numFmtId="0" fontId="2" fillId="6" borderId="14" xfId="0" applyFont="1" applyFill="1" applyBorder="1"/>
    <xf numFmtId="166" fontId="7" fillId="6" borderId="0" xfId="0" applyNumberFormat="1" applyFont="1" applyFill="1" applyBorder="1"/>
    <xf numFmtId="3" fontId="0" fillId="6" borderId="0" xfId="0" applyNumberFormat="1" applyFill="1" applyBorder="1" applyProtection="1">
      <protection locked="0"/>
    </xf>
    <xf numFmtId="0" fontId="0" fillId="6" borderId="15" xfId="0" applyFill="1" applyBorder="1"/>
    <xf numFmtId="0" fontId="0" fillId="6" borderId="12" xfId="0" applyFill="1" applyBorder="1"/>
    <xf numFmtId="3" fontId="0" fillId="6" borderId="12" xfId="0" applyNumberFormat="1" applyFill="1" applyBorder="1" applyProtection="1">
      <protection locked="0"/>
    </xf>
    <xf numFmtId="17" fontId="11" fillId="6" borderId="0" xfId="0" applyNumberFormat="1" applyFont="1" applyFill="1" applyBorder="1" applyAlignment="1">
      <alignment horizontal="right" vertical="center"/>
    </xf>
    <xf numFmtId="0" fontId="20" fillId="6" borderId="14" xfId="0" applyFont="1" applyFill="1" applyBorder="1"/>
    <xf numFmtId="166" fontId="0" fillId="4" borderId="0" xfId="1" applyNumberFormat="1" applyFont="1" applyFill="1" applyBorder="1" applyProtection="1">
      <protection locked="0"/>
    </xf>
    <xf numFmtId="166" fontId="0" fillId="4" borderId="10" xfId="0" applyNumberFormat="1" applyFill="1" applyBorder="1" applyProtection="1">
      <protection locked="0"/>
    </xf>
    <xf numFmtId="166" fontId="2" fillId="0" borderId="0" xfId="0" applyNumberFormat="1" applyFont="1" applyFill="1" applyBorder="1" applyProtection="1">
      <protection locked="0"/>
    </xf>
    <xf numFmtId="0" fontId="20" fillId="0" borderId="14" xfId="0" applyFont="1" applyBorder="1"/>
    <xf numFmtId="166" fontId="0" fillId="0" borderId="14" xfId="0" applyNumberFormat="1" applyBorder="1"/>
    <xf numFmtId="0" fontId="7" fillId="6" borderId="20" xfId="0" applyFont="1" applyFill="1" applyBorder="1"/>
    <xf numFmtId="0" fontId="2" fillId="6" borderId="19" xfId="0" applyFont="1" applyFill="1" applyBorder="1"/>
    <xf numFmtId="1" fontId="0" fillId="0" borderId="17" xfId="0" applyNumberFormat="1" applyBorder="1" applyAlignment="1">
      <alignment horizontal="center"/>
    </xf>
    <xf numFmtId="0" fontId="0" fillId="4" borderId="0" xfId="0" applyFont="1" applyFill="1" applyBorder="1" applyProtection="1">
      <protection locked="0"/>
    </xf>
    <xf numFmtId="0" fontId="7" fillId="0" borderId="14" xfId="0" applyFont="1" applyFill="1" applyBorder="1"/>
    <xf numFmtId="0" fontId="2" fillId="0" borderId="19" xfId="0" applyFont="1" applyBorder="1"/>
    <xf numFmtId="0" fontId="0" fillId="0" borderId="21" xfId="0" applyBorder="1"/>
    <xf numFmtId="165" fontId="0" fillId="4" borderId="0" xfId="1" applyNumberFormat="1" applyFont="1" applyFill="1" applyBorder="1" applyProtection="1">
      <protection locked="0"/>
    </xf>
    <xf numFmtId="166" fontId="2" fillId="3" borderId="1" xfId="0" applyNumberFormat="1" applyFont="1" applyFill="1" applyBorder="1" applyAlignment="1">
      <alignment horizontal="right" wrapText="1"/>
    </xf>
    <xf numFmtId="0" fontId="19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vertical="center"/>
    </xf>
    <xf numFmtId="0" fontId="2" fillId="4" borderId="0" xfId="0" applyFont="1" applyFill="1" applyBorder="1" applyProtection="1">
      <protection locked="0"/>
    </xf>
    <xf numFmtId="0" fontId="0" fillId="4" borderId="14" xfId="0" applyFill="1" applyBorder="1"/>
    <xf numFmtId="0" fontId="4" fillId="0" borderId="5" xfId="0" applyFont="1" applyFill="1" applyBorder="1" applyProtection="1">
      <protection locked="0"/>
    </xf>
    <xf numFmtId="168" fontId="0" fillId="0" borderId="0" xfId="0" applyNumberFormat="1" applyFont="1" applyBorder="1" applyProtection="1">
      <protection locked="0"/>
    </xf>
    <xf numFmtId="9" fontId="0" fillId="4" borderId="0" xfId="0" applyNumberFormat="1" applyFont="1" applyFill="1" applyBorder="1" applyProtection="1">
      <protection locked="0"/>
    </xf>
    <xf numFmtId="0" fontId="4" fillId="5" borderId="5" xfId="0" applyFont="1" applyFill="1" applyBorder="1" applyProtection="1">
      <protection locked="0"/>
    </xf>
    <xf numFmtId="0" fontId="2" fillId="0" borderId="0" xfId="0" applyFont="1" applyFill="1" applyBorder="1"/>
    <xf numFmtId="0" fontId="2" fillId="3" borderId="5" xfId="0" applyFont="1" applyFill="1" applyBorder="1"/>
    <xf numFmtId="165" fontId="3" fillId="4" borderId="10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right" wrapText="1"/>
    </xf>
    <xf numFmtId="0" fontId="8" fillId="4" borderId="5" xfId="0" applyFont="1" applyFill="1" applyBorder="1" applyProtection="1">
      <protection locked="0"/>
    </xf>
    <xf numFmtId="168" fontId="16" fillId="0" borderId="0" xfId="0" applyNumberFormat="1" applyFont="1" applyProtection="1">
      <protection locked="0"/>
    </xf>
    <xf numFmtId="166" fontId="2" fillId="0" borderId="10" xfId="0" applyNumberFormat="1" applyFont="1" applyFill="1" applyBorder="1"/>
    <xf numFmtId="0" fontId="0" fillId="0" borderId="24" xfId="0" applyBorder="1"/>
    <xf numFmtId="17" fontId="2" fillId="0" borderId="14" xfId="0" applyNumberFormat="1" applyFont="1" applyBorder="1"/>
    <xf numFmtId="167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Border="1" applyAlignment="1">
      <alignment horizontal="right" vertical="center"/>
    </xf>
    <xf numFmtId="0" fontId="2" fillId="6" borderId="0" xfId="0" applyFont="1" applyFill="1" applyBorder="1" applyAlignment="1">
      <alignment horizontal="right" wrapText="1"/>
    </xf>
    <xf numFmtId="0" fontId="12" fillId="6" borderId="0" xfId="0" applyFont="1" applyFill="1" applyAlignment="1">
      <alignment horizontal="right" vertical="center"/>
    </xf>
    <xf numFmtId="166" fontId="0" fillId="6" borderId="0" xfId="0" applyNumberFormat="1" applyFill="1"/>
    <xf numFmtId="166" fontId="2" fillId="6" borderId="0" xfId="0" applyNumberFormat="1" applyFont="1" applyFill="1"/>
    <xf numFmtId="0" fontId="6" fillId="6" borderId="0" xfId="0" applyFont="1" applyFill="1" applyBorder="1" applyAlignment="1">
      <alignment horizontal="center" vertical="center"/>
    </xf>
    <xf numFmtId="165" fontId="7" fillId="6" borderId="17" xfId="1" applyNumberFormat="1" applyFont="1" applyFill="1" applyBorder="1" applyAlignment="1">
      <alignment horizontal="right"/>
    </xf>
    <xf numFmtId="0" fontId="0" fillId="6" borderId="17" xfId="0" applyFill="1" applyBorder="1" applyAlignment="1">
      <alignment horizontal="right"/>
    </xf>
    <xf numFmtId="3" fontId="0" fillId="6" borderId="18" xfId="0" applyNumberFormat="1" applyFill="1" applyBorder="1" applyAlignment="1" applyProtection="1">
      <alignment horizontal="right"/>
      <protection locked="0"/>
    </xf>
    <xf numFmtId="17" fontId="11" fillId="3" borderId="0" xfId="0" applyNumberFormat="1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0" fillId="4" borderId="14" xfId="0" applyFont="1" applyFill="1" applyBorder="1" applyProtection="1">
      <protection locked="0"/>
    </xf>
    <xf numFmtId="0" fontId="2" fillId="0" borderId="14" xfId="0" applyFont="1" applyFill="1" applyBorder="1"/>
    <xf numFmtId="166" fontId="2" fillId="4" borderId="0" xfId="0" applyNumberFormat="1" applyFont="1" applyFill="1" applyBorder="1" applyProtection="1">
      <protection locked="0"/>
    </xf>
    <xf numFmtId="0" fontId="2" fillId="0" borderId="17" xfId="0" applyFont="1" applyBorder="1"/>
    <xf numFmtId="1" fontId="2" fillId="0" borderId="0" xfId="0" applyNumberFormat="1" applyFont="1" applyFill="1" applyBorder="1" applyProtection="1">
      <protection locked="0"/>
    </xf>
    <xf numFmtId="0" fontId="0" fillId="0" borderId="14" xfId="0" applyFont="1" applyFill="1" applyBorder="1"/>
    <xf numFmtId="0" fontId="2" fillId="4" borderId="0" xfId="0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Protection="1">
      <protection locked="0"/>
    </xf>
    <xf numFmtId="49" fontId="2" fillId="4" borderId="0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/>
    <xf numFmtId="1" fontId="2" fillId="3" borderId="0" xfId="0" applyNumberFormat="1" applyFont="1" applyFill="1" applyBorder="1" applyProtection="1">
      <protection locked="0"/>
    </xf>
    <xf numFmtId="0" fontId="4" fillId="4" borderId="5" xfId="0" applyFont="1" applyFill="1" applyBorder="1"/>
    <xf numFmtId="0" fontId="8" fillId="4" borderId="5" xfId="0" applyFont="1" applyFill="1" applyBorder="1"/>
    <xf numFmtId="168" fontId="0" fillId="0" borderId="0" xfId="0" applyNumberFormat="1" applyFont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165" fontId="2" fillId="4" borderId="0" xfId="0" applyNumberFormat="1" applyFont="1" applyFill="1" applyBorder="1" applyProtection="1">
      <protection locked="0"/>
    </xf>
    <xf numFmtId="166" fontId="2" fillId="0" borderId="12" xfId="0" applyNumberFormat="1" applyFont="1" applyFill="1" applyBorder="1" applyProtection="1">
      <protection locked="0"/>
    </xf>
    <xf numFmtId="166" fontId="2" fillId="4" borderId="12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1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166" fontId="2" fillId="4" borderId="12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/>
    <xf numFmtId="0" fontId="14" fillId="0" borderId="2" xfId="0" applyFont="1" applyFill="1" applyBorder="1"/>
    <xf numFmtId="0" fontId="7" fillId="0" borderId="4" xfId="0" applyFont="1" applyFill="1" applyBorder="1" applyAlignment="1">
      <alignment horizontal="right"/>
    </xf>
    <xf numFmtId="0" fontId="0" fillId="0" borderId="25" xfId="0" applyBorder="1"/>
    <xf numFmtId="0" fontId="0" fillId="0" borderId="0" xfId="0" applyFont="1" applyFill="1" applyBorder="1" applyAlignment="1">
      <alignment horizontal="right" wrapText="1"/>
    </xf>
    <xf numFmtId="0" fontId="2" fillId="4" borderId="14" xfId="0" applyFont="1" applyFill="1" applyBorder="1" applyProtection="1">
      <protection locked="0"/>
    </xf>
    <xf numFmtId="1" fontId="0" fillId="4" borderId="0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>
      <alignment horizontal="center"/>
    </xf>
    <xf numFmtId="166" fontId="2" fillId="4" borderId="10" xfId="0" applyNumberFormat="1" applyFont="1" applyFill="1" applyBorder="1" applyProtection="1">
      <protection locked="0"/>
    </xf>
    <xf numFmtId="166" fontId="0" fillId="0" borderId="0" xfId="0" applyNumberFormat="1" applyFont="1" applyProtection="1">
      <protection locked="0"/>
    </xf>
    <xf numFmtId="166" fontId="12" fillId="0" borderId="0" xfId="0" applyNumberFormat="1" applyFont="1" applyBorder="1"/>
    <xf numFmtId="166" fontId="0" fillId="0" borderId="0" xfId="0" applyNumberFormat="1" applyFont="1" applyBorder="1"/>
    <xf numFmtId="0" fontId="0" fillId="4" borderId="5" xfId="0" applyFont="1" applyFill="1" applyBorder="1"/>
    <xf numFmtId="0" fontId="0" fillId="0" borderId="0" xfId="0" applyFill="1" applyBorder="1" applyAlignment="1">
      <alignment horizontal="center"/>
    </xf>
    <xf numFmtId="0" fontId="0" fillId="0" borderId="5" xfId="0" applyFont="1" applyFill="1" applyBorder="1"/>
    <xf numFmtId="165" fontId="4" fillId="0" borderId="0" xfId="1" applyNumberFormat="1" applyFont="1" applyFill="1" applyBorder="1" applyAlignment="1" applyProtection="1">
      <alignment vertical="center" wrapText="1"/>
      <protection locked="0"/>
    </xf>
    <xf numFmtId="164" fontId="3" fillId="0" borderId="6" xfId="0" applyNumberFormat="1" applyFont="1" applyFill="1" applyBorder="1" applyAlignment="1">
      <alignment wrapText="1"/>
    </xf>
    <xf numFmtId="0" fontId="2" fillId="0" borderId="23" xfId="0" applyFont="1" applyBorder="1"/>
    <xf numFmtId="0" fontId="2" fillId="0" borderId="10" xfId="0" applyFont="1" applyBorder="1"/>
    <xf numFmtId="17" fontId="0" fillId="0" borderId="0" xfId="0" applyNumberFormat="1" applyBorder="1"/>
    <xf numFmtId="17" fontId="0" fillId="3" borderId="0" xfId="0" applyNumberFormat="1" applyFill="1" applyBorder="1"/>
    <xf numFmtId="1" fontId="0" fillId="3" borderId="0" xfId="0" applyNumberFormat="1" applyFill="1" applyBorder="1"/>
    <xf numFmtId="167" fontId="16" fillId="0" borderId="0" xfId="0" applyNumberFormat="1" applyFont="1" applyBorder="1" applyProtection="1">
      <protection locked="0"/>
    </xf>
    <xf numFmtId="165" fontId="0" fillId="0" borderId="0" xfId="0" applyNumberFormat="1" applyBorder="1" applyProtection="1"/>
    <xf numFmtId="167" fontId="0" fillId="4" borderId="14" xfId="0" applyNumberFormat="1" applyFont="1" applyFill="1" applyBorder="1" applyAlignment="1" applyProtection="1">
      <alignment horizontal="right" vertical="center"/>
      <protection locked="0"/>
    </xf>
    <xf numFmtId="165" fontId="0" fillId="0" borderId="0" xfId="1" applyNumberFormat="1" applyFont="1"/>
    <xf numFmtId="165" fontId="1" fillId="0" borderId="0" xfId="1" applyNumberFormat="1" applyFont="1" applyBorder="1"/>
    <xf numFmtId="165" fontId="1" fillId="0" borderId="0" xfId="1" applyNumberFormat="1" applyFont="1"/>
    <xf numFmtId="0" fontId="0" fillId="0" borderId="3" xfId="0" applyBorder="1"/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Protection="1"/>
    <xf numFmtId="0" fontId="0" fillId="3" borderId="0" xfId="0" applyFont="1" applyFill="1" applyBorder="1" applyProtection="1"/>
    <xf numFmtId="0" fontId="0" fillId="7" borderId="14" xfId="0" applyFill="1" applyBorder="1" applyAlignment="1">
      <alignment horizontal="right"/>
    </xf>
    <xf numFmtId="17" fontId="11" fillId="7" borderId="0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center"/>
    </xf>
    <xf numFmtId="0" fontId="7" fillId="6" borderId="6" xfId="0" applyFont="1" applyFill="1" applyBorder="1" applyAlignment="1">
      <alignment horizontal="right"/>
    </xf>
    <xf numFmtId="166" fontId="0" fillId="6" borderId="0" xfId="0" applyNumberFormat="1" applyFont="1" applyFill="1" applyBorder="1" applyAlignment="1">
      <alignment horizontal="right"/>
    </xf>
    <xf numFmtId="0" fontId="0" fillId="0" borderId="7" xfId="0" applyBorder="1"/>
    <xf numFmtId="0" fontId="2" fillId="0" borderId="5" xfId="0" applyFont="1" applyFill="1" applyBorder="1"/>
    <xf numFmtId="0" fontId="7" fillId="0" borderId="5" xfId="0" applyFont="1" applyBorder="1"/>
    <xf numFmtId="17" fontId="0" fillId="3" borderId="14" xfId="0" applyNumberFormat="1" applyFill="1" applyBorder="1"/>
    <xf numFmtId="164" fontId="3" fillId="2" borderId="6" xfId="0" applyNumberFormat="1" applyFont="1" applyFill="1" applyBorder="1" applyAlignment="1">
      <alignment wrapText="1"/>
    </xf>
    <xf numFmtId="0" fontId="4" fillId="0" borderId="2" xfId="0" applyFont="1" applyFill="1" applyBorder="1"/>
    <xf numFmtId="166" fontId="12" fillId="0" borderId="3" xfId="0" applyNumberFormat="1" applyFont="1" applyBorder="1"/>
    <xf numFmtId="164" fontId="4" fillId="2" borderId="4" xfId="0" applyNumberFormat="1" applyFont="1" applyFill="1" applyBorder="1" applyAlignment="1">
      <alignment wrapText="1"/>
    </xf>
    <xf numFmtId="166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 wrapText="1"/>
    </xf>
    <xf numFmtId="0" fontId="4" fillId="5" borderId="26" xfId="0" applyFont="1" applyFill="1" applyBorder="1" applyProtection="1">
      <protection locked="0"/>
    </xf>
    <xf numFmtId="0" fontId="4" fillId="5" borderId="27" xfId="0" applyFont="1" applyFill="1" applyBorder="1" applyProtection="1">
      <protection locked="0"/>
    </xf>
    <xf numFmtId="0" fontId="3" fillId="0" borderId="28" xfId="0" applyFont="1" applyBorder="1"/>
    <xf numFmtId="166" fontId="2" fillId="0" borderId="29" xfId="0" applyNumberFormat="1" applyFont="1" applyFill="1" applyBorder="1"/>
    <xf numFmtId="166" fontId="2" fillId="0" borderId="30" xfId="0" applyNumberFormat="1" applyFont="1" applyFill="1" applyBorder="1"/>
    <xf numFmtId="0" fontId="4" fillId="5" borderId="31" xfId="0" applyFont="1" applyFill="1" applyBorder="1" applyProtection="1">
      <protection locked="0"/>
    </xf>
    <xf numFmtId="0" fontId="4" fillId="5" borderId="32" xfId="0" applyFont="1" applyFill="1" applyBorder="1" applyProtection="1">
      <protection locked="0"/>
    </xf>
    <xf numFmtId="0" fontId="4" fillId="5" borderId="33" xfId="0" applyFont="1" applyFill="1" applyBorder="1" applyProtection="1">
      <protection locked="0"/>
    </xf>
    <xf numFmtId="166" fontId="0" fillId="0" borderId="30" xfId="0" applyNumberFormat="1" applyFont="1" applyFill="1" applyBorder="1"/>
    <xf numFmtId="0" fontId="2" fillId="0" borderId="15" xfId="0" applyFont="1" applyBorder="1"/>
    <xf numFmtId="166" fontId="15" fillId="5" borderId="12" xfId="0" applyNumberFormat="1" applyFont="1" applyFill="1" applyBorder="1" applyAlignment="1">
      <alignment horizontal="right" wrapText="1"/>
    </xf>
    <xf numFmtId="0" fontId="0" fillId="0" borderId="12" xfId="0" applyFill="1" applyBorder="1"/>
    <xf numFmtId="166" fontId="2" fillId="0" borderId="12" xfId="0" applyNumberFormat="1" applyFont="1" applyFill="1" applyBorder="1" applyAlignment="1">
      <alignment horizontal="right" wrapText="1"/>
    </xf>
    <xf numFmtId="166" fontId="2" fillId="4" borderId="1" xfId="0" applyNumberFormat="1" applyFont="1" applyFill="1" applyBorder="1" applyAlignment="1" applyProtection="1">
      <alignment horizontal="center"/>
      <protection locked="0"/>
    </xf>
    <xf numFmtId="166" fontId="15" fillId="5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6" fontId="2" fillId="4" borderId="22" xfId="0" applyNumberFormat="1" applyFont="1" applyFill="1" applyBorder="1" applyAlignment="1" applyProtection="1">
      <alignment horizontal="center"/>
      <protection locked="0"/>
    </xf>
    <xf numFmtId="166" fontId="15" fillId="5" borderId="34" xfId="0" applyNumberFormat="1" applyFont="1" applyFill="1" applyBorder="1" applyAlignment="1">
      <alignment horizontal="right" wrapText="1"/>
    </xf>
    <xf numFmtId="166" fontId="15" fillId="5" borderId="35" xfId="0" applyNumberFormat="1" applyFont="1" applyFill="1" applyBorder="1" applyAlignment="1">
      <alignment horizontal="right" wrapText="1"/>
    </xf>
    <xf numFmtId="166" fontId="15" fillId="5" borderId="36" xfId="0" applyNumberFormat="1" applyFont="1" applyFill="1" applyBorder="1" applyAlignment="1">
      <alignment horizontal="right" wrapText="1"/>
    </xf>
    <xf numFmtId="0" fontId="0" fillId="0" borderId="22" xfId="0" applyFill="1" applyBorder="1"/>
    <xf numFmtId="166" fontId="2" fillId="0" borderId="22" xfId="0" applyNumberFormat="1" applyFont="1" applyFill="1" applyBorder="1" applyAlignment="1">
      <alignment horizontal="right" wrapText="1"/>
    </xf>
    <xf numFmtId="0" fontId="0" fillId="0" borderId="0" xfId="0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 wrapText="1"/>
      <protection locked="0"/>
    </xf>
    <xf numFmtId="0" fontId="0" fillId="0" borderId="14" xfId="0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0" xfId="0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Protection="1">
      <protection locked="0"/>
    </xf>
    <xf numFmtId="0" fontId="7" fillId="0" borderId="14" xfId="0" applyFont="1" applyFill="1" applyBorder="1" applyAlignment="1">
      <alignment horizontal="center"/>
    </xf>
    <xf numFmtId="166" fontId="0" fillId="4" borderId="0" xfId="0" applyNumberFormat="1" applyFont="1" applyFill="1" applyBorder="1" applyAlignment="1" applyProtection="1">
      <alignment horizontal="right" wrapText="1"/>
      <protection locked="0"/>
    </xf>
    <xf numFmtId="166" fontId="0" fillId="0" borderId="0" xfId="0" applyNumberFormat="1" applyFont="1" applyFill="1" applyBorder="1" applyAlignment="1" applyProtection="1">
      <alignment horizontal="right" wrapText="1"/>
      <protection locked="0"/>
    </xf>
    <xf numFmtId="0" fontId="22" fillId="4" borderId="5" xfId="0" applyFont="1" applyFill="1" applyBorder="1" applyProtection="1">
      <protection locked="0"/>
    </xf>
    <xf numFmtId="0" fontId="22" fillId="4" borderId="5" xfId="0" applyFont="1" applyFill="1" applyBorder="1"/>
    <xf numFmtId="0" fontId="0" fillId="0" borderId="0" xfId="0" applyFont="1" applyFill="1" applyBorder="1"/>
    <xf numFmtId="0" fontId="7" fillId="0" borderId="3" xfId="0" applyFont="1" applyFill="1" applyBorder="1" applyAlignment="1">
      <alignment horizontal="right"/>
    </xf>
    <xf numFmtId="167" fontId="0" fillId="0" borderId="0" xfId="0" applyNumberFormat="1" applyFont="1" applyBorder="1"/>
    <xf numFmtId="0" fontId="7" fillId="0" borderId="0" xfId="0" applyFont="1" applyFill="1" applyBorder="1" applyAlignment="1">
      <alignment horizontal="right" wrapText="1"/>
    </xf>
    <xf numFmtId="0" fontId="0" fillId="4" borderId="5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horizontal="right" vertical="center"/>
      <protection locked="0"/>
    </xf>
    <xf numFmtId="0" fontId="2" fillId="4" borderId="14" xfId="0" applyFont="1" applyFill="1" applyBorder="1"/>
    <xf numFmtId="167" fontId="0" fillId="7" borderId="0" xfId="0" applyNumberFormat="1" applyFont="1" applyFill="1" applyBorder="1" applyAlignment="1">
      <alignment horizontal="right" vertical="center"/>
    </xf>
    <xf numFmtId="165" fontId="1" fillId="4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8" fillId="7" borderId="0" xfId="0" applyFont="1" applyFill="1" applyBorder="1" applyAlignment="1" applyProtection="1">
      <alignment horizontal="center" wrapText="1"/>
      <protection locked="0"/>
    </xf>
    <xf numFmtId="0" fontId="19" fillId="7" borderId="0" xfId="0" applyFont="1" applyFill="1" applyBorder="1" applyAlignment="1" applyProtection="1">
      <alignment wrapText="1"/>
      <protection locked="0"/>
    </xf>
    <xf numFmtId="0" fontId="11" fillId="4" borderId="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CC00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1006868</xdr:colOff>
      <xdr:row>0</xdr:row>
      <xdr:rowOff>702468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0"/>
          <a:ext cx="3173805" cy="702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3173805</xdr:colOff>
      <xdr:row>0</xdr:row>
      <xdr:rowOff>702468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0"/>
          <a:ext cx="3173805" cy="702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3173805</xdr:colOff>
      <xdr:row>0</xdr:row>
      <xdr:rowOff>702468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0"/>
          <a:ext cx="3173805" cy="702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3173805</xdr:colOff>
      <xdr:row>0</xdr:row>
      <xdr:rowOff>702468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0"/>
          <a:ext cx="3173805" cy="7024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3173805</xdr:colOff>
      <xdr:row>0</xdr:row>
      <xdr:rowOff>702468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0"/>
          <a:ext cx="3173805" cy="7024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3173805</xdr:colOff>
      <xdr:row>0</xdr:row>
      <xdr:rowOff>702468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0"/>
          <a:ext cx="3173805" cy="702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9"/>
  <sheetViews>
    <sheetView zoomScale="80" zoomScaleNormal="80" workbookViewId="0">
      <selection activeCell="L70" sqref="L70:L78"/>
    </sheetView>
  </sheetViews>
  <sheetFormatPr defaultRowHeight="14.5" x14ac:dyDescent="0.35"/>
  <cols>
    <col min="4" max="4" width="14.26953125" customWidth="1"/>
    <col min="5" max="15" width="15.7265625" customWidth="1"/>
  </cols>
  <sheetData>
    <row r="1" spans="2:17" ht="58.5" customHeight="1" x14ac:dyDescent="0.55000000000000004">
      <c r="F1" s="321" t="s">
        <v>243</v>
      </c>
      <c r="G1" s="321"/>
      <c r="H1" s="321"/>
      <c r="I1" s="321"/>
      <c r="J1" s="321"/>
      <c r="K1" s="321"/>
      <c r="L1" s="321"/>
      <c r="M1" s="321"/>
      <c r="N1" s="321"/>
      <c r="O1" s="321"/>
      <c r="P1" s="178"/>
      <c r="Q1" s="178"/>
    </row>
    <row r="2" spans="2:17" ht="18.5" x14ac:dyDescent="0.45">
      <c r="B2" s="123">
        <f>IF(E8&gt;0,'Detailed calc'!C3,'Standard calc'!C3)</f>
        <v>44013</v>
      </c>
      <c r="G2" s="324" t="s">
        <v>41</v>
      </c>
      <c r="H2" s="324"/>
      <c r="I2" s="324"/>
      <c r="J2" s="324"/>
    </row>
    <row r="3" spans="2:17" x14ac:dyDescent="0.35">
      <c r="G3" s="323" t="s">
        <v>95</v>
      </c>
      <c r="H3" s="323"/>
      <c r="I3" s="323"/>
      <c r="J3" s="323"/>
    </row>
    <row r="4" spans="2:17" x14ac:dyDescent="0.35">
      <c r="F4" s="83"/>
      <c r="G4" s="29"/>
      <c r="H4" s="29"/>
      <c r="I4" s="29"/>
      <c r="J4" s="29"/>
    </row>
    <row r="5" spans="2:17" x14ac:dyDescent="0.35">
      <c r="E5" s="322" t="s">
        <v>159</v>
      </c>
      <c r="F5" s="322"/>
      <c r="G5" s="29"/>
      <c r="H5" s="323" t="s">
        <v>135</v>
      </c>
      <c r="I5" s="323"/>
      <c r="J5" s="323"/>
      <c r="K5" s="29"/>
    </row>
    <row r="6" spans="2:17" x14ac:dyDescent="0.35">
      <c r="B6" s="80" t="s">
        <v>40</v>
      </c>
      <c r="E6" s="74" t="s">
        <v>92</v>
      </c>
      <c r="F6" s="74" t="s">
        <v>93</v>
      </c>
      <c r="G6" s="29"/>
      <c r="H6" s="74" t="s">
        <v>160</v>
      </c>
      <c r="I6" s="74" t="s">
        <v>157</v>
      </c>
      <c r="J6" s="74" t="s">
        <v>0</v>
      </c>
      <c r="K6" s="29"/>
      <c r="M6" s="198" t="s">
        <v>1</v>
      </c>
    </row>
    <row r="7" spans="2:17" x14ac:dyDescent="0.35">
      <c r="G7" s="29"/>
      <c r="H7" s="29"/>
      <c r="I7" s="29"/>
      <c r="J7" s="29"/>
      <c r="K7" s="29"/>
      <c r="M7" s="199" t="s">
        <v>35</v>
      </c>
    </row>
    <row r="8" spans="2:17" x14ac:dyDescent="0.35">
      <c r="B8" s="196" t="s">
        <v>34</v>
      </c>
      <c r="E8" s="77">
        <f>'Detailed calc'!L47</f>
        <v>0</v>
      </c>
      <c r="F8" s="77">
        <f>'Standard calc'!L45</f>
        <v>0</v>
      </c>
      <c r="G8" s="29"/>
      <c r="H8" s="21">
        <f>'Food &amp; beverage'!L52</f>
        <v>0</v>
      </c>
      <c r="I8" s="21">
        <f>Retail!L27</f>
        <v>0</v>
      </c>
      <c r="J8" s="21">
        <f>Other!L48</f>
        <v>0</v>
      </c>
      <c r="K8" s="29"/>
      <c r="M8" s="200">
        <f>IF(E8&gt;0,E8+H8+I8+J8,F8+H8+I8+J8)</f>
        <v>0</v>
      </c>
    </row>
    <row r="9" spans="2:17" x14ac:dyDescent="0.35">
      <c r="B9" s="93" t="s">
        <v>87</v>
      </c>
      <c r="E9" s="77">
        <v>0</v>
      </c>
      <c r="F9" s="77">
        <v>0</v>
      </c>
      <c r="G9" s="29"/>
      <c r="H9" s="21">
        <f>'Food &amp; beverage'!L53+'Food &amp; beverage'!L54</f>
        <v>0</v>
      </c>
      <c r="I9" s="21">
        <f>Retail!L28</f>
        <v>0</v>
      </c>
      <c r="J9" s="21">
        <f>Other!L49+Other!L50</f>
        <v>0</v>
      </c>
      <c r="K9" s="29"/>
      <c r="L9" s="77"/>
      <c r="M9" s="200">
        <f t="shared" ref="M9:M13" si="0">IF(E9&gt;0,E9+H9+I9+J9,F9+H9+I9+J9)</f>
        <v>0</v>
      </c>
    </row>
    <row r="10" spans="2:17" x14ac:dyDescent="0.35">
      <c r="B10" s="196" t="s">
        <v>37</v>
      </c>
      <c r="E10" s="79">
        <f>E8-E9</f>
        <v>0</v>
      </c>
      <c r="F10" s="79">
        <f>F8-F9</f>
        <v>0</v>
      </c>
      <c r="G10" s="29"/>
      <c r="H10" s="79">
        <f>H8-H9</f>
        <v>0</v>
      </c>
      <c r="I10" s="79">
        <f t="shared" ref="I10:J10" si="1">I8-I9</f>
        <v>0</v>
      </c>
      <c r="J10" s="79">
        <f t="shared" si="1"/>
        <v>0</v>
      </c>
      <c r="K10" s="29"/>
      <c r="L10" s="77"/>
      <c r="M10" s="201">
        <f>M8-M9</f>
        <v>0</v>
      </c>
    </row>
    <row r="11" spans="2:17" x14ac:dyDescent="0.35">
      <c r="B11" s="93" t="s">
        <v>86</v>
      </c>
      <c r="E11" s="77">
        <f>'Detailed calc'!L48</f>
        <v>0</v>
      </c>
      <c r="F11" s="77">
        <f>'Standard calc'!L46</f>
        <v>0</v>
      </c>
      <c r="G11" s="29"/>
      <c r="H11" s="21">
        <f>'Food &amp; beverage'!L57</f>
        <v>0</v>
      </c>
      <c r="I11" s="21">
        <f>Retail!L30</f>
        <v>0</v>
      </c>
      <c r="J11" s="21">
        <f>Other!L53</f>
        <v>0</v>
      </c>
      <c r="K11" s="29"/>
      <c r="L11" s="77"/>
      <c r="M11" s="200">
        <f t="shared" si="0"/>
        <v>0</v>
      </c>
    </row>
    <row r="12" spans="2:17" x14ac:dyDescent="0.35">
      <c r="B12" s="93" t="s">
        <v>94</v>
      </c>
      <c r="E12" s="77">
        <f>'Detailed calc'!L49</f>
        <v>0</v>
      </c>
      <c r="F12" s="77">
        <f>'Standard calc'!L47</f>
        <v>0</v>
      </c>
      <c r="G12" s="29"/>
      <c r="H12" s="21">
        <f>'Food &amp; beverage'!L58</f>
        <v>0</v>
      </c>
      <c r="I12" s="21">
        <f>Retail!L31</f>
        <v>0</v>
      </c>
      <c r="J12" s="21">
        <f>Other!L54</f>
        <v>0</v>
      </c>
      <c r="K12" s="29"/>
      <c r="L12" s="77"/>
      <c r="M12" s="200">
        <f t="shared" si="0"/>
        <v>0</v>
      </c>
    </row>
    <row r="13" spans="2:17" x14ac:dyDescent="0.35">
      <c r="B13" s="93" t="s">
        <v>242</v>
      </c>
      <c r="E13" s="78">
        <f>'Detailed calc'!L50</f>
        <v>0</v>
      </c>
      <c r="F13" s="78">
        <f>'Standard calc'!L48</f>
        <v>0</v>
      </c>
      <c r="G13" s="29"/>
      <c r="H13" s="71">
        <f>'Food &amp; beverage'!L60+'Food &amp; beverage'!L56</f>
        <v>0</v>
      </c>
      <c r="I13" s="71">
        <f>Retail!L33</f>
        <v>0</v>
      </c>
      <c r="J13" s="71">
        <f>Other!L56</f>
        <v>0</v>
      </c>
      <c r="K13" s="29"/>
      <c r="L13" s="77"/>
      <c r="M13" s="68">
        <f t="shared" si="0"/>
        <v>0</v>
      </c>
    </row>
    <row r="14" spans="2:17" x14ac:dyDescent="0.35">
      <c r="B14" s="196" t="s">
        <v>99</v>
      </c>
      <c r="E14" s="79">
        <f>E10-E11-E12-E13</f>
        <v>0</v>
      </c>
      <c r="F14" s="79">
        <f>F10-F11-F12-F13</f>
        <v>0</v>
      </c>
      <c r="G14" s="29"/>
      <c r="H14" s="79">
        <f>H10-H11-H12-H13</f>
        <v>0</v>
      </c>
      <c r="I14" s="79">
        <f>I10-I11-I12-I13</f>
        <v>0</v>
      </c>
      <c r="J14" s="79">
        <f>J10-J11-J12-J13</f>
        <v>0</v>
      </c>
      <c r="K14" s="29"/>
      <c r="L14" s="77"/>
      <c r="M14" s="76">
        <f>M10-M11-M12-M13</f>
        <v>0</v>
      </c>
    </row>
    <row r="15" spans="2:17" x14ac:dyDescent="0.35">
      <c r="B15" s="93"/>
      <c r="K15" s="179"/>
      <c r="L15" s="77"/>
      <c r="M15" s="77"/>
    </row>
    <row r="16" spans="2:17" x14ac:dyDescent="0.35">
      <c r="K16" s="29"/>
      <c r="L16" s="77"/>
      <c r="M16" s="77"/>
    </row>
    <row r="17" spans="2:13" x14ac:dyDescent="0.35">
      <c r="E17" s="77"/>
      <c r="F17" s="77"/>
      <c r="G17" s="29"/>
      <c r="H17" s="29"/>
      <c r="I17" s="29"/>
      <c r="J17" s="29"/>
      <c r="K17" s="29"/>
      <c r="L17" s="77"/>
    </row>
    <row r="18" spans="2:13" x14ac:dyDescent="0.35">
      <c r="E18" s="77"/>
      <c r="F18" s="77"/>
      <c r="G18" s="77"/>
      <c r="H18" s="77"/>
      <c r="I18" s="77"/>
      <c r="J18" s="77"/>
      <c r="K18" s="77"/>
      <c r="L18" s="77"/>
    </row>
    <row r="19" spans="2:13" ht="18.5" x14ac:dyDescent="0.45">
      <c r="B19" s="123">
        <f>B2</f>
        <v>44013</v>
      </c>
      <c r="G19" s="324" t="s">
        <v>41</v>
      </c>
      <c r="H19" s="324"/>
      <c r="I19" s="324"/>
      <c r="J19" s="324"/>
    </row>
    <row r="20" spans="2:13" x14ac:dyDescent="0.35">
      <c r="G20" s="323" t="s">
        <v>95</v>
      </c>
      <c r="H20" s="323"/>
      <c r="I20" s="323"/>
      <c r="J20" s="323"/>
    </row>
    <row r="21" spans="2:13" x14ac:dyDescent="0.35">
      <c r="E21" s="322" t="str">
        <f>E5</f>
        <v>Attraction</v>
      </c>
      <c r="F21" s="322"/>
      <c r="G21" s="29"/>
      <c r="H21" s="325" t="str">
        <f>H5</f>
        <v>Other services</v>
      </c>
      <c r="I21" s="325"/>
      <c r="J21" s="325"/>
    </row>
    <row r="22" spans="2:13" x14ac:dyDescent="0.35">
      <c r="B22" s="80" t="s">
        <v>44</v>
      </c>
      <c r="E22" s="74" t="str">
        <f>E6</f>
        <v>Detailed calc</v>
      </c>
      <c r="F22" s="74" t="str">
        <f>F6</f>
        <v>Standard calc</v>
      </c>
      <c r="G22" s="29"/>
      <c r="H22" s="74" t="str">
        <f>H6</f>
        <v>Food &amp; Bev</v>
      </c>
      <c r="I22" s="74" t="str">
        <f>I6</f>
        <v>Retail</v>
      </c>
      <c r="J22" s="74" t="str">
        <f>J6</f>
        <v>Other</v>
      </c>
      <c r="M22" s="198" t="s">
        <v>1</v>
      </c>
    </row>
    <row r="23" spans="2:13" x14ac:dyDescent="0.35">
      <c r="G23" s="29"/>
      <c r="M23" s="199" t="s">
        <v>45</v>
      </c>
    </row>
    <row r="24" spans="2:13" x14ac:dyDescent="0.35">
      <c r="B24" s="196" t="str">
        <f>B8</f>
        <v>Total revenues</v>
      </c>
      <c r="E24" s="77">
        <f>'Detailed calc'!AL47</f>
        <v>0</v>
      </c>
      <c r="F24" s="77">
        <f>'Standard calc'!AL45</f>
        <v>0</v>
      </c>
      <c r="G24" s="29"/>
      <c r="H24" s="77">
        <f>'Food &amp; beverage'!AL52</f>
        <v>0</v>
      </c>
      <c r="I24" s="77">
        <f>Retail!AL27</f>
        <v>0</v>
      </c>
      <c r="J24" s="77">
        <f>Other!AL48</f>
        <v>0</v>
      </c>
      <c r="M24" s="200">
        <f>IF(E24&gt;0,E24+H24+I24+J24,F24+H24+I24+J24)</f>
        <v>0</v>
      </c>
    </row>
    <row r="25" spans="2:13" x14ac:dyDescent="0.35">
      <c r="B25" s="93" t="str">
        <f t="shared" ref="B25:B30" si="2">B9</f>
        <v>Cost of sales</v>
      </c>
      <c r="E25" s="77">
        <v>0</v>
      </c>
      <c r="F25" s="77">
        <v>0</v>
      </c>
      <c r="G25" s="29"/>
      <c r="H25" s="77">
        <f>'Food &amp; beverage'!AL53+'Food &amp; beverage'!AL54</f>
        <v>0</v>
      </c>
      <c r="I25" s="77">
        <f>Retail!AL28</f>
        <v>0</v>
      </c>
      <c r="J25" s="77">
        <f>Other!AL49+Other!AL50+Other!AL51</f>
        <v>0</v>
      </c>
      <c r="L25" s="77"/>
      <c r="M25" s="200">
        <f t="shared" ref="M25" si="3">IF(E25&gt;0,E25+H25+I25+J25,F25+H25+I25+J25)</f>
        <v>0</v>
      </c>
    </row>
    <row r="26" spans="2:13" x14ac:dyDescent="0.35">
      <c r="B26" s="196" t="str">
        <f t="shared" si="2"/>
        <v>Gross profit</v>
      </c>
      <c r="E26" s="79">
        <f>E24-E25</f>
        <v>0</v>
      </c>
      <c r="F26" s="79">
        <f>F24-F25</f>
        <v>0</v>
      </c>
      <c r="G26" s="29"/>
      <c r="H26" s="79">
        <f t="shared" ref="H26:J26" si="4">H24-H25</f>
        <v>0</v>
      </c>
      <c r="I26" s="79">
        <f t="shared" si="4"/>
        <v>0</v>
      </c>
      <c r="J26" s="79">
        <f t="shared" si="4"/>
        <v>0</v>
      </c>
      <c r="L26" s="77"/>
      <c r="M26" s="201">
        <f>M24-M25</f>
        <v>0</v>
      </c>
    </row>
    <row r="27" spans="2:13" x14ac:dyDescent="0.35">
      <c r="B27" s="93" t="str">
        <f t="shared" si="2"/>
        <v>Payroll</v>
      </c>
      <c r="E27" s="77">
        <f>'Detailed calc'!AL48</f>
        <v>0</v>
      </c>
      <c r="F27" s="77">
        <f>'Standard calc'!AL46</f>
        <v>0</v>
      </c>
      <c r="G27" s="29"/>
      <c r="H27" s="77">
        <f>'Food &amp; beverage'!AL57</f>
        <v>0</v>
      </c>
      <c r="I27" s="77">
        <f>Retail!AL30</f>
        <v>0</v>
      </c>
      <c r="J27" s="77">
        <f>Other!AL53</f>
        <v>0</v>
      </c>
      <c r="L27" s="77"/>
      <c r="M27" s="200">
        <f t="shared" ref="M27:M29" si="5">IF(E27&gt;0,E27+H27+I27+J27,F27+H27+I27+J27)</f>
        <v>0</v>
      </c>
    </row>
    <row r="28" spans="2:13" x14ac:dyDescent="0.35">
      <c r="B28" s="93" t="str">
        <f t="shared" si="2"/>
        <v>Other varible operating costs</v>
      </c>
      <c r="E28" s="77">
        <f>'Detailed calc'!AL49</f>
        <v>0</v>
      </c>
      <c r="F28" s="77">
        <f>'Standard calc'!AL47</f>
        <v>0</v>
      </c>
      <c r="G28" s="29"/>
      <c r="H28" s="77">
        <f>'Food &amp; beverage'!AL58</f>
        <v>0</v>
      </c>
      <c r="I28" s="77">
        <f>Retail!AL31</f>
        <v>0</v>
      </c>
      <c r="J28" s="77">
        <f>Other!AL54</f>
        <v>0</v>
      </c>
      <c r="L28" s="77"/>
      <c r="M28" s="200">
        <f t="shared" si="5"/>
        <v>0</v>
      </c>
    </row>
    <row r="29" spans="2:13" x14ac:dyDescent="0.35">
      <c r="B29" s="93" t="str">
        <f t="shared" si="2"/>
        <v>Apportionment of other costs</v>
      </c>
      <c r="E29" s="78">
        <f>'Detailed calc'!AL50</f>
        <v>0</v>
      </c>
      <c r="F29" s="78">
        <f>'Standard calc'!AL48</f>
        <v>0</v>
      </c>
      <c r="G29" s="29"/>
      <c r="H29" s="78">
        <f>'Food &amp; beverage'!AL56+'Food &amp; beverage'!AL60</f>
        <v>0</v>
      </c>
      <c r="I29" s="78">
        <f>Retail!AL33</f>
        <v>0</v>
      </c>
      <c r="J29" s="78">
        <f>Other!AL56</f>
        <v>0</v>
      </c>
      <c r="L29" s="77"/>
      <c r="M29" s="68">
        <f t="shared" si="5"/>
        <v>0</v>
      </c>
    </row>
    <row r="30" spans="2:13" x14ac:dyDescent="0.35">
      <c r="B30" s="196" t="str">
        <f t="shared" si="2"/>
        <v>Projected profit/(loss) EBITDA</v>
      </c>
      <c r="E30" s="79">
        <f>E26-E27-E28-E29</f>
        <v>0</v>
      </c>
      <c r="F30" s="79">
        <f>F26-F27-F28-F29</f>
        <v>0</v>
      </c>
      <c r="G30" s="29"/>
      <c r="H30" s="79">
        <f>H26-H27-H28-H29</f>
        <v>0</v>
      </c>
      <c r="I30" s="79">
        <f>I26-I27-I28-I29</f>
        <v>0</v>
      </c>
      <c r="J30" s="79">
        <f>J26-J27-J28-J29</f>
        <v>0</v>
      </c>
      <c r="L30" s="77"/>
      <c r="M30" s="76">
        <f>M26-M27-M28-M29</f>
        <v>0</v>
      </c>
    </row>
    <row r="31" spans="2:13" x14ac:dyDescent="0.35">
      <c r="B31" s="93"/>
    </row>
    <row r="33" spans="2:13" x14ac:dyDescent="0.35">
      <c r="G33" s="29"/>
    </row>
    <row r="35" spans="2:13" ht="18.5" x14ac:dyDescent="0.45">
      <c r="B35" s="123">
        <f>B19</f>
        <v>44013</v>
      </c>
      <c r="G35" s="324" t="s">
        <v>41</v>
      </c>
      <c r="H35" s="324"/>
      <c r="I35" s="324"/>
      <c r="J35" s="324"/>
    </row>
    <row r="36" spans="2:13" x14ac:dyDescent="0.35">
      <c r="G36" s="323" t="s">
        <v>95</v>
      </c>
      <c r="H36" s="323"/>
      <c r="I36" s="323"/>
      <c r="J36" s="323"/>
    </row>
    <row r="37" spans="2:13" x14ac:dyDescent="0.35">
      <c r="E37" s="322" t="str">
        <f>E21</f>
        <v>Attraction</v>
      </c>
      <c r="F37" s="322"/>
      <c r="G37" s="29"/>
      <c r="H37" s="323" t="str">
        <f>H21</f>
        <v>Other services</v>
      </c>
      <c r="I37" s="323"/>
      <c r="J37" s="323"/>
    </row>
    <row r="38" spans="2:13" x14ac:dyDescent="0.35">
      <c r="B38" s="80" t="s">
        <v>46</v>
      </c>
      <c r="E38" s="74" t="str">
        <f>E22</f>
        <v>Detailed calc</v>
      </c>
      <c r="F38" s="74" t="str">
        <f>F22</f>
        <v>Standard calc</v>
      </c>
      <c r="G38" s="29"/>
      <c r="H38" s="74" t="str">
        <f>H22</f>
        <v>Food &amp; Bev</v>
      </c>
      <c r="I38" s="177" t="str">
        <f>I22</f>
        <v>Retail</v>
      </c>
      <c r="J38" s="74" t="str">
        <f>J22</f>
        <v>Other</v>
      </c>
      <c r="M38" s="198" t="s">
        <v>1</v>
      </c>
    </row>
    <row r="39" spans="2:13" x14ac:dyDescent="0.35">
      <c r="G39" s="29"/>
      <c r="M39" s="199" t="s">
        <v>54</v>
      </c>
    </row>
    <row r="40" spans="2:13" x14ac:dyDescent="0.35">
      <c r="B40" s="93" t="str">
        <f>B24</f>
        <v>Total revenues</v>
      </c>
      <c r="E40" s="77">
        <f>'Detailed calc'!BL47</f>
        <v>0</v>
      </c>
      <c r="F40" s="77">
        <f>'Standard calc'!BL45</f>
        <v>0</v>
      </c>
      <c r="G40" s="29"/>
      <c r="H40" s="77">
        <f>'Food &amp; beverage'!BL52</f>
        <v>0</v>
      </c>
      <c r="I40" s="77">
        <f>Retail!BL27</f>
        <v>0</v>
      </c>
      <c r="J40" s="77">
        <f>Other!BL48</f>
        <v>0</v>
      </c>
      <c r="M40" s="200">
        <f>IF(E40&gt;0,E40+H40+I40+J40,F40+H40+I40+J40)</f>
        <v>0</v>
      </c>
    </row>
    <row r="41" spans="2:13" x14ac:dyDescent="0.35">
      <c r="B41" s="93" t="str">
        <f t="shared" ref="B41:B46" si="6">B25</f>
        <v>Cost of sales</v>
      </c>
      <c r="E41" s="77">
        <v>0</v>
      </c>
      <c r="F41" s="77">
        <v>0</v>
      </c>
      <c r="G41" s="29"/>
      <c r="H41" s="77">
        <f>'Food &amp; beverage'!BL53+'Food &amp; beverage'!BL54</f>
        <v>0</v>
      </c>
      <c r="I41" s="77">
        <f>Retail!BL28</f>
        <v>0</v>
      </c>
      <c r="J41" s="77">
        <f>Other!BL49+Other!BL50+Other!BL51</f>
        <v>0</v>
      </c>
      <c r="L41" s="77"/>
      <c r="M41" s="200">
        <f t="shared" ref="M41" si="7">IF(E41&gt;0,E41+H41+I41+J41,F41+H41+I41+J41)</f>
        <v>0</v>
      </c>
    </row>
    <row r="42" spans="2:13" x14ac:dyDescent="0.35">
      <c r="B42" s="93" t="str">
        <f t="shared" si="6"/>
        <v>Gross profit</v>
      </c>
      <c r="E42" s="79">
        <f>E40-E41</f>
        <v>0</v>
      </c>
      <c r="F42" s="79">
        <f>F40-F41</f>
        <v>0</v>
      </c>
      <c r="G42" s="179"/>
      <c r="H42" s="79">
        <f t="shared" ref="H42" si="8">H40-H41</f>
        <v>0</v>
      </c>
      <c r="I42" s="79">
        <f t="shared" ref="I42" si="9">I40-I41</f>
        <v>0</v>
      </c>
      <c r="J42" s="79">
        <f t="shared" ref="J42" si="10">J40-J41</f>
        <v>0</v>
      </c>
      <c r="L42" s="77"/>
      <c r="M42" s="201">
        <f>M40-M41</f>
        <v>0</v>
      </c>
    </row>
    <row r="43" spans="2:13" x14ac:dyDescent="0.35">
      <c r="B43" s="93" t="str">
        <f t="shared" si="6"/>
        <v>Payroll</v>
      </c>
      <c r="E43" s="77">
        <f>'Detailed calc'!BL48</f>
        <v>0</v>
      </c>
      <c r="F43" s="77">
        <f>'Standard calc'!BL46</f>
        <v>0</v>
      </c>
      <c r="G43" s="29"/>
      <c r="H43" s="77">
        <f>'Food &amp; beverage'!BL57</f>
        <v>0</v>
      </c>
      <c r="I43" s="77">
        <f>Retail!BL30</f>
        <v>0</v>
      </c>
      <c r="J43" s="77">
        <f>Other!BL53</f>
        <v>0</v>
      </c>
      <c r="L43" s="77"/>
      <c r="M43" s="200">
        <f t="shared" ref="M43:M45" si="11">IF(E43&gt;0,E43+H43+I43+J43,F43+H43+I43+J43)</f>
        <v>0</v>
      </c>
    </row>
    <row r="44" spans="2:13" x14ac:dyDescent="0.35">
      <c r="B44" s="93" t="str">
        <f t="shared" si="6"/>
        <v>Other varible operating costs</v>
      </c>
      <c r="E44" s="77">
        <f>'Detailed calc'!BL49</f>
        <v>0</v>
      </c>
      <c r="F44" s="77">
        <f>'Standard calc'!BL47</f>
        <v>0</v>
      </c>
      <c r="G44" s="29"/>
      <c r="H44" s="77">
        <f>'Food &amp; beverage'!BL58</f>
        <v>0</v>
      </c>
      <c r="I44" s="77">
        <f>Retail!BL31</f>
        <v>0</v>
      </c>
      <c r="J44" s="77">
        <f>Other!BL54</f>
        <v>0</v>
      </c>
      <c r="L44" s="77"/>
      <c r="M44" s="200">
        <f t="shared" si="11"/>
        <v>0</v>
      </c>
    </row>
    <row r="45" spans="2:13" x14ac:dyDescent="0.35">
      <c r="B45" s="93" t="str">
        <f t="shared" si="6"/>
        <v>Apportionment of other costs</v>
      </c>
      <c r="E45" s="78">
        <f>'Detailed calc'!BL50</f>
        <v>0</v>
      </c>
      <c r="F45" s="78">
        <f>'Standard calc'!BL48</f>
        <v>0</v>
      </c>
      <c r="G45" s="29"/>
      <c r="H45" s="78">
        <f>'Food &amp; beverage'!BL56+'Food &amp; beverage'!BL60</f>
        <v>0</v>
      </c>
      <c r="I45" s="78">
        <f>Retail!BL33</f>
        <v>0</v>
      </c>
      <c r="J45" s="78">
        <f>Other!BL56</f>
        <v>0</v>
      </c>
      <c r="L45" s="77"/>
      <c r="M45" s="68">
        <f t="shared" si="11"/>
        <v>0</v>
      </c>
    </row>
    <row r="46" spans="2:13" x14ac:dyDescent="0.35">
      <c r="B46" s="196" t="str">
        <f t="shared" si="6"/>
        <v>Projected profit/(loss) EBITDA</v>
      </c>
      <c r="E46" s="79">
        <f>E42-E43-E44-E45</f>
        <v>0</v>
      </c>
      <c r="F46" s="79">
        <f>F42-F43-F44-F45</f>
        <v>0</v>
      </c>
      <c r="G46" s="179"/>
      <c r="H46" s="79">
        <f>H42-H43-H44-H45</f>
        <v>0</v>
      </c>
      <c r="I46" s="79">
        <f>I42-I43-I44-I45</f>
        <v>0</v>
      </c>
      <c r="J46" s="79">
        <f>J42-J43-J44-J45</f>
        <v>0</v>
      </c>
      <c r="L46" s="77"/>
      <c r="M46" s="76">
        <f>M42-M43-M44-M45</f>
        <v>0</v>
      </c>
    </row>
    <row r="47" spans="2:13" x14ac:dyDescent="0.35">
      <c r="B47" s="93"/>
    </row>
    <row r="49" spans="2:13" x14ac:dyDescent="0.35">
      <c r="G49" s="29"/>
    </row>
    <row r="51" spans="2:13" ht="18.5" x14ac:dyDescent="0.45">
      <c r="B51" s="123">
        <f>B35</f>
        <v>44013</v>
      </c>
      <c r="G51" s="324" t="s">
        <v>41</v>
      </c>
      <c r="H51" s="324"/>
      <c r="I51" s="324"/>
      <c r="J51" s="324"/>
    </row>
    <row r="52" spans="2:13" x14ac:dyDescent="0.35">
      <c r="G52" s="323" t="s">
        <v>56</v>
      </c>
      <c r="H52" s="323"/>
      <c r="I52" s="323"/>
      <c r="J52" s="323"/>
    </row>
    <row r="53" spans="2:13" x14ac:dyDescent="0.35">
      <c r="E53" s="322" t="str">
        <f>E37</f>
        <v>Attraction</v>
      </c>
      <c r="F53" s="322"/>
      <c r="G53" s="29"/>
      <c r="H53" s="323" t="str">
        <f>H37</f>
        <v>Other services</v>
      </c>
      <c r="I53" s="323"/>
      <c r="J53" s="323"/>
    </row>
    <row r="54" spans="2:13" x14ac:dyDescent="0.35">
      <c r="B54" s="80" t="s">
        <v>47</v>
      </c>
      <c r="E54" s="74" t="str">
        <f>E38</f>
        <v>Detailed calc</v>
      </c>
      <c r="F54" s="74" t="str">
        <f>F38</f>
        <v>Standard calc</v>
      </c>
      <c r="G54" s="29"/>
      <c r="H54" s="74" t="str">
        <f>H38</f>
        <v>Food &amp; Bev</v>
      </c>
      <c r="I54" s="177" t="str">
        <f>I38</f>
        <v>Retail</v>
      </c>
      <c r="J54" s="74" t="str">
        <f>J38</f>
        <v>Other</v>
      </c>
      <c r="M54" s="198" t="s">
        <v>1</v>
      </c>
    </row>
    <row r="55" spans="2:13" x14ac:dyDescent="0.35">
      <c r="G55" s="29"/>
      <c r="M55" s="199" t="s">
        <v>55</v>
      </c>
    </row>
    <row r="56" spans="2:13" x14ac:dyDescent="0.35">
      <c r="B56" s="93" t="str">
        <f>B40</f>
        <v>Total revenues</v>
      </c>
      <c r="E56" s="77">
        <f>'Detailed calc'!CL47</f>
        <v>0</v>
      </c>
      <c r="F56" s="77">
        <f>'Standard calc'!CL45</f>
        <v>0</v>
      </c>
      <c r="G56" s="29"/>
      <c r="H56" s="77">
        <f>'Food &amp; beverage'!CL52</f>
        <v>0</v>
      </c>
      <c r="I56" s="77">
        <f>Retail!CL27</f>
        <v>0</v>
      </c>
      <c r="J56" s="77">
        <f>Other!CL48</f>
        <v>0</v>
      </c>
      <c r="M56" s="200">
        <f>IF(E56&gt;0,E56+H56+I56+J56,F56+H56+I56+J56)</f>
        <v>0</v>
      </c>
    </row>
    <row r="57" spans="2:13" x14ac:dyDescent="0.35">
      <c r="B57" s="93" t="str">
        <f t="shared" ref="B57:B62" si="12">B41</f>
        <v>Cost of sales</v>
      </c>
      <c r="E57" s="77">
        <v>0</v>
      </c>
      <c r="F57" s="77">
        <v>0</v>
      </c>
      <c r="G57" s="29"/>
      <c r="H57" s="77">
        <f>'Food &amp; beverage'!CL53+'Food &amp; beverage'!CL54</f>
        <v>0</v>
      </c>
      <c r="I57" s="77">
        <f>Retail!CL28</f>
        <v>0</v>
      </c>
      <c r="J57" s="77">
        <f>Other!CL49+Other!CL50+Other!CL51</f>
        <v>0</v>
      </c>
      <c r="L57" s="77"/>
      <c r="M57" s="200">
        <f t="shared" ref="M57" si="13">IF(E57&gt;0,E57+H57+I57+J57,F57+H57+I57+J57)</f>
        <v>0</v>
      </c>
    </row>
    <row r="58" spans="2:13" x14ac:dyDescent="0.35">
      <c r="B58" s="93" t="str">
        <f t="shared" si="12"/>
        <v>Gross profit</v>
      </c>
      <c r="E58" s="79">
        <f>E56-E57</f>
        <v>0</v>
      </c>
      <c r="F58" s="79">
        <f>F56-F57</f>
        <v>0</v>
      </c>
      <c r="G58" s="179"/>
      <c r="H58" s="79">
        <f t="shared" ref="H58" si="14">H56-H57</f>
        <v>0</v>
      </c>
      <c r="I58" s="79">
        <f t="shared" ref="I58" si="15">I56-I57</f>
        <v>0</v>
      </c>
      <c r="J58" s="79">
        <f t="shared" ref="J58" si="16">J56-J57</f>
        <v>0</v>
      </c>
      <c r="L58" s="77"/>
      <c r="M58" s="201">
        <f>M56-M57</f>
        <v>0</v>
      </c>
    </row>
    <row r="59" spans="2:13" x14ac:dyDescent="0.35">
      <c r="B59" s="93" t="str">
        <f t="shared" si="12"/>
        <v>Payroll</v>
      </c>
      <c r="E59" s="77">
        <f>'Detailed calc'!CL48</f>
        <v>0</v>
      </c>
      <c r="F59" s="77">
        <f>'Standard calc'!CL46</f>
        <v>0</v>
      </c>
      <c r="G59" s="29"/>
      <c r="H59" s="77">
        <f>'Food &amp; beverage'!CL57</f>
        <v>0</v>
      </c>
      <c r="I59" s="77">
        <f>Retail!CL30</f>
        <v>0</v>
      </c>
      <c r="J59" s="77">
        <f>Other!CL53</f>
        <v>0</v>
      </c>
      <c r="L59" s="77"/>
      <c r="M59" s="200">
        <f t="shared" ref="M59:M61" si="17">IF(E59&gt;0,E59+H59+I59+J59,F59+H59+I59+J59)</f>
        <v>0</v>
      </c>
    </row>
    <row r="60" spans="2:13" x14ac:dyDescent="0.35">
      <c r="B60" s="93" t="str">
        <f t="shared" si="12"/>
        <v>Other varible operating costs</v>
      </c>
      <c r="E60" s="77">
        <f>'Detailed calc'!CL49</f>
        <v>0</v>
      </c>
      <c r="F60" s="77">
        <f>'Standard calc'!CL47</f>
        <v>0</v>
      </c>
      <c r="G60" s="29"/>
      <c r="H60" s="77">
        <f>'Food &amp; beverage'!CL58</f>
        <v>0</v>
      </c>
      <c r="I60" s="77">
        <f>Retail!CL31</f>
        <v>0</v>
      </c>
      <c r="J60" s="77">
        <f>Other!CL54</f>
        <v>0</v>
      </c>
      <c r="L60" s="77"/>
      <c r="M60" s="200">
        <f t="shared" si="17"/>
        <v>0</v>
      </c>
    </row>
    <row r="61" spans="2:13" x14ac:dyDescent="0.35">
      <c r="B61" s="93" t="str">
        <f t="shared" si="12"/>
        <v>Apportionment of other costs</v>
      </c>
      <c r="E61" s="78">
        <f>'Detailed calc'!CL50</f>
        <v>0</v>
      </c>
      <c r="F61" s="78">
        <f>'Standard calc'!CL48</f>
        <v>0</v>
      </c>
      <c r="G61" s="29"/>
      <c r="H61" s="78">
        <f>'Food &amp; beverage'!CL56+'Food &amp; beverage'!CL60</f>
        <v>0</v>
      </c>
      <c r="I61" s="78">
        <f>Retail!CL33</f>
        <v>0</v>
      </c>
      <c r="J61" s="78">
        <f>Other!CL56</f>
        <v>0</v>
      </c>
      <c r="L61" s="77"/>
      <c r="M61" s="68">
        <f t="shared" si="17"/>
        <v>0</v>
      </c>
    </row>
    <row r="62" spans="2:13" x14ac:dyDescent="0.35">
      <c r="B62" s="196" t="str">
        <f t="shared" si="12"/>
        <v>Projected profit/(loss) EBITDA</v>
      </c>
      <c r="E62" s="79">
        <f>E58-E59-E60-E61</f>
        <v>0</v>
      </c>
      <c r="F62" s="79">
        <f>F58-F59-F60-F61</f>
        <v>0</v>
      </c>
      <c r="G62" s="29"/>
      <c r="H62" s="79">
        <f t="shared" ref="H62:J62" si="18">H58-H59-H60-H61</f>
        <v>0</v>
      </c>
      <c r="I62" s="79">
        <f t="shared" si="18"/>
        <v>0</v>
      </c>
      <c r="J62" s="79">
        <f t="shared" si="18"/>
        <v>0</v>
      </c>
      <c r="L62" s="77"/>
      <c r="M62" s="76">
        <f>M58-M59-M60-M61</f>
        <v>0</v>
      </c>
    </row>
    <row r="66" spans="2:15" x14ac:dyDescent="0.35">
      <c r="M66" s="32"/>
    </row>
    <row r="67" spans="2:15" x14ac:dyDescent="0.35">
      <c r="B67" s="147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9"/>
    </row>
    <row r="68" spans="2:15" ht="18.5" x14ac:dyDescent="0.45">
      <c r="B68" s="150" t="s">
        <v>43</v>
      </c>
      <c r="C68" s="151"/>
      <c r="D68" s="152">
        <f>B51</f>
        <v>44013</v>
      </c>
      <c r="E68" s="48"/>
      <c r="F68" s="48"/>
      <c r="G68" s="58" t="s">
        <v>61</v>
      </c>
      <c r="H68" s="48"/>
      <c r="I68" s="48"/>
      <c r="J68" s="153" t="s">
        <v>57</v>
      </c>
      <c r="K68" s="48"/>
      <c r="L68" s="58" t="s">
        <v>58</v>
      </c>
      <c r="M68" s="48"/>
      <c r="N68" s="153" t="s">
        <v>60</v>
      </c>
      <c r="O68" s="154"/>
    </row>
    <row r="69" spans="2:15" ht="18.5" x14ac:dyDescent="0.35">
      <c r="B69" s="155"/>
      <c r="C69" s="48"/>
      <c r="D69" s="48"/>
      <c r="E69" s="48"/>
      <c r="F69" s="48"/>
      <c r="G69" s="202"/>
      <c r="H69" s="48"/>
      <c r="I69" s="48"/>
      <c r="J69" s="162">
        <f>D68</f>
        <v>44013</v>
      </c>
      <c r="K69" s="48"/>
      <c r="L69" s="58" t="s">
        <v>59</v>
      </c>
      <c r="M69" s="48"/>
      <c r="N69" s="153"/>
      <c r="O69" s="154"/>
    </row>
    <row r="70" spans="2:15" x14ac:dyDescent="0.35">
      <c r="B70" s="156" t="s">
        <v>68</v>
      </c>
      <c r="C70" s="48"/>
      <c r="D70" s="48"/>
      <c r="E70" s="48"/>
      <c r="F70" s="48"/>
      <c r="G70" s="75">
        <f>M8+M24+M40+M56</f>
        <v>0</v>
      </c>
      <c r="H70" s="48"/>
      <c r="I70" s="48"/>
      <c r="J70" s="76">
        <f>IF('Overall Summ'!E8&gt;0,'Detailed calc'!DA46,'Standard calc'!DA46)+'Food &amp; beverage'!CZ52+Retail!DA24+Other!CZ48</f>
        <v>0</v>
      </c>
      <c r="K70" s="48"/>
      <c r="L70" s="164"/>
      <c r="M70" s="48"/>
      <c r="N70" s="157">
        <f>J70-L70</f>
        <v>0</v>
      </c>
      <c r="O70" s="203" t="e">
        <f>N70/L70</f>
        <v>#DIV/0!</v>
      </c>
    </row>
    <row r="71" spans="2:15" x14ac:dyDescent="0.35">
      <c r="B71" s="155"/>
      <c r="C71" s="48"/>
      <c r="D71" s="48"/>
      <c r="E71" s="48"/>
      <c r="F71" s="48"/>
      <c r="G71" s="48"/>
      <c r="H71" s="48"/>
      <c r="I71" s="48"/>
      <c r="J71" s="48"/>
      <c r="K71" s="48"/>
      <c r="L71" s="113"/>
      <c r="M71" s="48"/>
      <c r="N71" s="48"/>
      <c r="O71" s="204"/>
    </row>
    <row r="72" spans="2:15" x14ac:dyDescent="0.35">
      <c r="B72" s="156" t="s">
        <v>100</v>
      </c>
      <c r="C72" s="48"/>
      <c r="D72" s="48"/>
      <c r="E72" s="48"/>
      <c r="F72" s="48"/>
      <c r="G72" s="75">
        <f>M14+M30+M46+M62</f>
        <v>0</v>
      </c>
      <c r="H72" s="64" t="e">
        <f>G72/G70</f>
        <v>#DIV/0!</v>
      </c>
      <c r="I72" s="48"/>
      <c r="J72" s="76">
        <f>IF(E8&gt;0,'Detailed calc'!DA50,'Standard calc'!DA50)+'Food &amp; beverage'!CZ60+Retail!DA31+Other!CZ55</f>
        <v>0</v>
      </c>
      <c r="K72" s="64" t="e">
        <f>J72/J70</f>
        <v>#DIV/0!</v>
      </c>
      <c r="L72" s="164"/>
      <c r="M72" s="48"/>
      <c r="N72" s="157">
        <f>J72-L72</f>
        <v>0</v>
      </c>
      <c r="O72" s="203" t="e">
        <f>N72/L72</f>
        <v>#DIV/0!</v>
      </c>
    </row>
    <row r="73" spans="2:15" x14ac:dyDescent="0.35">
      <c r="B73" s="163" t="s">
        <v>97</v>
      </c>
      <c r="C73" s="48"/>
      <c r="D73" s="48"/>
      <c r="E73" s="48"/>
      <c r="F73" s="48"/>
      <c r="G73" s="48"/>
      <c r="H73" s="48"/>
      <c r="I73" s="48"/>
      <c r="J73" s="48"/>
      <c r="K73" s="48"/>
      <c r="L73" s="113"/>
      <c r="M73" s="48"/>
      <c r="N73" s="48"/>
      <c r="O73" s="204"/>
    </row>
    <row r="74" spans="2:15" x14ac:dyDescent="0.35">
      <c r="B74" s="155" t="s">
        <v>262</v>
      </c>
      <c r="C74" s="155"/>
      <c r="D74" s="48"/>
      <c r="E74" s="48"/>
      <c r="F74" s="48"/>
      <c r="G74" s="75">
        <f>IF(E8&gt;0,'Detailed calc'!CY46,'Standard calc'!CY46)</f>
        <v>0</v>
      </c>
      <c r="H74" s="48"/>
      <c r="I74" s="48"/>
      <c r="J74" s="75">
        <f>IF(E8&gt;0,'Detailed calc'!DA46,'Standard calc'!DA46)</f>
        <v>0</v>
      </c>
      <c r="K74" s="48"/>
      <c r="L74" s="164"/>
      <c r="M74" s="48"/>
      <c r="N74" s="157">
        <f t="shared" ref="N74:N77" si="19">J74-L74</f>
        <v>0</v>
      </c>
      <c r="O74" s="203" t="e">
        <f t="shared" ref="O74:O77" si="20">N74/L74</f>
        <v>#DIV/0!</v>
      </c>
    </row>
    <row r="75" spans="2:15" x14ac:dyDescent="0.35">
      <c r="B75" s="155" t="s">
        <v>66</v>
      </c>
      <c r="C75" s="48"/>
      <c r="D75" s="48"/>
      <c r="E75" s="48"/>
      <c r="F75" s="48"/>
      <c r="G75" s="75">
        <f>'Food &amp; beverage'!L48+'Food &amp; beverage'!L50+'Food &amp; beverage'!AL48+'Food &amp; beverage'!AL50+'Food &amp; beverage'!BL48+'Food &amp; beverage'!BL50+'Food &amp; beverage'!CL48+'Food &amp; beverage'!CL50+Other!L45+Other!AL45+Other!BL45+Other!CL45</f>
        <v>0</v>
      </c>
      <c r="H75" s="48"/>
      <c r="I75" s="48"/>
      <c r="J75" s="75">
        <f>IFERROR(((('Food &amp; beverage'!L48+'Food &amp; beverage'!L50+'Food &amp; beverage'!AL48+'Food &amp; beverage'!AL50+'Food &amp; beverage'!BL48+'Food &amp; beverage'!BL50+'Food &amp; beverage'!CL48+'Food &amp; beverage'!CL50)/'Food &amp; beverage'!CX$51)*'Food &amp; beverage'!DA$51),0)+IFERROR((((Other!L45+Other!AL45+Other!BL45+Other!CL45)/Other!CX$47)*Other!DA$47),0)</f>
        <v>0</v>
      </c>
      <c r="K75" s="48"/>
      <c r="L75" s="164"/>
      <c r="M75" s="158"/>
      <c r="N75" s="157">
        <f t="shared" si="19"/>
        <v>0</v>
      </c>
      <c r="O75" s="203" t="e">
        <f t="shared" si="20"/>
        <v>#DIV/0!</v>
      </c>
    </row>
    <row r="76" spans="2:15" x14ac:dyDescent="0.35">
      <c r="B76" s="155" t="s">
        <v>67</v>
      </c>
      <c r="C76" s="48"/>
      <c r="D76" s="48"/>
      <c r="E76" s="48"/>
      <c r="F76" s="48"/>
      <c r="G76" s="75">
        <f>'Food &amp; beverage'!L49+'Food &amp; beverage'!L51+'Food &amp; beverage'!AL49+'Food &amp; beverage'!AL51+'Food &amp; beverage'!BL49+'Food &amp; beverage'!BL51+'Food &amp; beverage'!CL49+'Food &amp; beverage'!CL51+Other!L46+Other!AL46+Other!BL46+Other!CL46</f>
        <v>0</v>
      </c>
      <c r="H76" s="48"/>
      <c r="I76" s="48"/>
      <c r="J76" s="75">
        <f>IFERROR(((('Food &amp; beverage'!L49+'Food &amp; beverage'!L51+'Food &amp; beverage'!AL49+'Food &amp; beverage'!AL51+'Food &amp; beverage'!BL49+'Food &amp; beverage'!BL51+'Food &amp; beverage'!CL49+'Food &amp; beverage'!CL51)/'Food &amp; beverage'!CX$51)*'Food &amp; beverage'!DA$51),0)+IFERROR((((Other!L46+Other!AL46+Other!BL46+Other!CL46)/Other!CX$47)*Other!DA$47),0)</f>
        <v>0</v>
      </c>
      <c r="K76" s="48"/>
      <c r="L76" s="164"/>
      <c r="M76" s="158"/>
      <c r="N76" s="157">
        <f t="shared" si="19"/>
        <v>0</v>
      </c>
      <c r="O76" s="203" t="e">
        <f t="shared" si="20"/>
        <v>#DIV/0!</v>
      </c>
    </row>
    <row r="77" spans="2:15" x14ac:dyDescent="0.35">
      <c r="B77" s="155" t="s">
        <v>261</v>
      </c>
      <c r="C77" s="48"/>
      <c r="D77" s="48"/>
      <c r="E77" s="48"/>
      <c r="F77" s="48"/>
      <c r="G77" s="75">
        <f>Retail!CY24</f>
        <v>0</v>
      </c>
      <c r="H77" s="48"/>
      <c r="I77" s="48"/>
      <c r="J77" s="75">
        <f>Retail!DA24</f>
        <v>0</v>
      </c>
      <c r="K77" s="48"/>
      <c r="L77" s="164"/>
      <c r="M77" s="158"/>
      <c r="N77" s="157">
        <f t="shared" si="19"/>
        <v>0</v>
      </c>
      <c r="O77" s="203" t="e">
        <f t="shared" si="20"/>
        <v>#DIV/0!</v>
      </c>
    </row>
    <row r="78" spans="2:15" x14ac:dyDescent="0.35">
      <c r="B78" s="155" t="s">
        <v>263</v>
      </c>
      <c r="C78" s="48"/>
      <c r="D78" s="48"/>
      <c r="E78" s="48"/>
      <c r="F78" s="48"/>
      <c r="G78" s="75">
        <f>'Food &amp; beverage'!L47+'Food &amp; beverage'!AL47+'Food &amp; beverage'!BL47+'Food &amp; beverage'!CL47+Other!L44+Other!L47+Other!AL44+Other!AL47+Other!BL44+Other!BL47+Other!CL44+Other!CL47</f>
        <v>0</v>
      </c>
      <c r="H78" s="48"/>
      <c r="I78" s="48"/>
      <c r="J78" s="75">
        <f>IFERROR(((Other!L44+Other!L47+Other!AL44+Other!AL47+Other!BL44+Other!BL47+Other!CL44+Other!CL47)/Other!CX47)*Other!DA47,0)</f>
        <v>0</v>
      </c>
      <c r="K78" s="48"/>
      <c r="L78" s="164"/>
      <c r="M78" s="158"/>
      <c r="N78" s="157">
        <f t="shared" ref="N78" si="21">J78-L78</f>
        <v>0</v>
      </c>
      <c r="O78" s="203" t="e">
        <f t="shared" ref="O78" si="22">N78/L78</f>
        <v>#DIV/0!</v>
      </c>
    </row>
    <row r="79" spans="2:15" x14ac:dyDescent="0.35">
      <c r="B79" s="159"/>
      <c r="C79" s="160"/>
      <c r="D79" s="160"/>
      <c r="E79" s="160"/>
      <c r="F79" s="160"/>
      <c r="G79" s="160"/>
      <c r="H79" s="160"/>
      <c r="I79" s="160"/>
      <c r="J79" s="160"/>
      <c r="K79" s="160"/>
      <c r="L79" s="161"/>
      <c r="M79" s="161"/>
      <c r="N79" s="161"/>
      <c r="O79" s="205"/>
    </row>
  </sheetData>
  <sheetProtection algorithmName="SHA-512" hashValue="VksuMw6PjwauiN3LxQWl+LNrv0bqxGi3QkhYB6gSUj9U0HWa577s5CCzdP9ojOTggN+kR8QNeDnsliozfoRx7g==" saltValue="D3iC4bwYFm006Uzadoh9qw==" spinCount="100000" sheet="1" objects="1" scenarios="1"/>
  <mergeCells count="17">
    <mergeCell ref="E53:F53"/>
    <mergeCell ref="H53:J53"/>
    <mergeCell ref="H5:J5"/>
    <mergeCell ref="E5:F5"/>
    <mergeCell ref="E21:F21"/>
    <mergeCell ref="H21:J21"/>
    <mergeCell ref="G36:J36"/>
    <mergeCell ref="G51:J51"/>
    <mergeCell ref="G52:J52"/>
    <mergeCell ref="G19:J19"/>
    <mergeCell ref="G20:J20"/>
    <mergeCell ref="G35:J35"/>
    <mergeCell ref="F1:O1"/>
    <mergeCell ref="E37:F37"/>
    <mergeCell ref="H37:J37"/>
    <mergeCell ref="G2:J2"/>
    <mergeCell ref="G3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H163"/>
  <sheetViews>
    <sheetView tabSelected="1" topLeftCell="B1" zoomScale="80" zoomScaleNormal="80" workbookViewId="0">
      <selection activeCell="C18" sqref="C18"/>
    </sheetView>
  </sheetViews>
  <sheetFormatPr defaultRowHeight="14.5" x14ac:dyDescent="0.35"/>
  <cols>
    <col min="1" max="1" width="16.453125" customWidth="1"/>
    <col min="2" max="2" width="66.7265625" customWidth="1"/>
    <col min="3" max="3" width="24" customWidth="1"/>
    <col min="4" max="13" width="12.7265625" customWidth="1"/>
    <col min="14" max="14" width="12.453125" customWidth="1"/>
    <col min="17" max="17" width="9.1796875" customWidth="1"/>
    <col min="18" max="26" width="9.1796875" hidden="1" customWidth="1"/>
    <col min="28" max="28" width="63.453125" customWidth="1"/>
    <col min="29" max="38" width="15.7265625" customWidth="1"/>
    <col min="39" max="39" width="13.1796875" customWidth="1"/>
    <col min="43" max="52" width="0" hidden="1" customWidth="1"/>
    <col min="54" max="54" width="63.1796875" customWidth="1"/>
    <col min="55" max="55" width="18.7265625" customWidth="1"/>
    <col min="56" max="63" width="15.7265625" customWidth="1"/>
    <col min="64" max="64" width="12.1796875" customWidth="1"/>
    <col min="65" max="65" width="11.1796875" customWidth="1"/>
    <col min="69" max="78" width="0" hidden="1" customWidth="1"/>
    <col min="80" max="80" width="63.26953125" customWidth="1"/>
    <col min="81" max="81" width="18.54296875" customWidth="1"/>
    <col min="82" max="90" width="13.453125" customWidth="1"/>
    <col min="91" max="91" width="11.26953125" customWidth="1"/>
    <col min="93" max="93" width="16.1796875" customWidth="1"/>
    <col min="94" max="94" width="11.1796875" customWidth="1"/>
    <col min="95" max="95" width="23.81640625" customWidth="1"/>
    <col min="97" max="97" width="26.7265625" customWidth="1"/>
    <col min="98" max="101" width="12.7265625" customWidth="1"/>
    <col min="102" max="102" width="6.26953125" customWidth="1"/>
    <col min="103" max="103" width="12.7265625" customWidth="1"/>
    <col min="104" max="104" width="8.1796875" customWidth="1"/>
    <col min="105" max="105" width="12.7265625" customWidth="1"/>
    <col min="110" max="110" width="12" customWidth="1"/>
  </cols>
  <sheetData>
    <row r="1" spans="2:96" ht="57" customHeight="1" x14ac:dyDescent="0.55000000000000004">
      <c r="D1" s="329" t="s">
        <v>146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CR1" s="94" t="s">
        <v>16</v>
      </c>
    </row>
    <row r="2" spans="2:96" ht="19" thickBot="1" x14ac:dyDescent="0.5">
      <c r="B2" s="103"/>
      <c r="C2" s="109"/>
      <c r="D2" s="37"/>
      <c r="E2" s="328" t="s">
        <v>69</v>
      </c>
      <c r="F2" s="328"/>
      <c r="G2" s="328"/>
      <c r="H2" s="37"/>
      <c r="I2" s="37"/>
      <c r="J2" s="37"/>
      <c r="K2" s="110"/>
      <c r="L2" s="37"/>
      <c r="M2" s="102"/>
      <c r="N2" s="117"/>
      <c r="O2" s="103"/>
      <c r="P2" s="38"/>
      <c r="AB2" s="103"/>
      <c r="AC2" s="109"/>
      <c r="AD2" s="37"/>
      <c r="AE2" s="328" t="s">
        <v>69</v>
      </c>
      <c r="AF2" s="328"/>
      <c r="AG2" s="328"/>
      <c r="AH2" s="37"/>
      <c r="AI2" s="37"/>
      <c r="AJ2" s="37"/>
      <c r="AK2" s="110"/>
      <c r="AL2" s="37"/>
      <c r="AM2" s="102"/>
      <c r="AN2" s="117"/>
      <c r="AO2" s="103"/>
      <c r="AP2" s="38"/>
      <c r="BB2" s="103"/>
      <c r="BC2" s="109"/>
      <c r="BD2" s="37"/>
      <c r="BE2" s="328" t="s">
        <v>69</v>
      </c>
      <c r="BF2" s="328"/>
      <c r="BG2" s="328"/>
      <c r="BH2" s="37"/>
      <c r="BI2" s="37"/>
      <c r="BJ2" s="37"/>
      <c r="BK2" s="110"/>
      <c r="BL2" s="37"/>
      <c r="BM2" s="102"/>
      <c r="BN2" s="117"/>
      <c r="BO2" s="103"/>
      <c r="BP2" s="38"/>
      <c r="CB2" s="103"/>
      <c r="CC2" s="109"/>
      <c r="CD2" s="37"/>
      <c r="CE2" s="328" t="s">
        <v>69</v>
      </c>
      <c r="CF2" s="328"/>
      <c r="CG2" s="328"/>
      <c r="CH2" s="37"/>
      <c r="CI2" s="37"/>
      <c r="CJ2" s="37"/>
      <c r="CK2" s="110"/>
      <c r="CL2" s="37"/>
      <c r="CM2" s="102"/>
      <c r="CN2" s="117"/>
      <c r="CO2" s="103"/>
      <c r="CP2" s="38"/>
      <c r="CQ2" s="1">
        <v>44013</v>
      </c>
      <c r="CR2">
        <v>31</v>
      </c>
    </row>
    <row r="3" spans="2:96" ht="18.5" x14ac:dyDescent="0.45">
      <c r="B3" s="40" t="s">
        <v>52</v>
      </c>
      <c r="C3" s="92">
        <v>44013</v>
      </c>
      <c r="D3" s="5"/>
      <c r="E3" s="81"/>
      <c r="F3" s="81"/>
      <c r="G3" s="81"/>
      <c r="H3" s="5"/>
      <c r="I3" s="5"/>
      <c r="J3" s="5"/>
      <c r="K3" s="30"/>
      <c r="L3" s="5"/>
      <c r="M3" s="95"/>
      <c r="N3" s="136"/>
      <c r="O3" s="40"/>
      <c r="P3" s="39"/>
      <c r="AB3" s="40" t="s">
        <v>52</v>
      </c>
      <c r="AC3" s="250">
        <f>C3</f>
        <v>44013</v>
      </c>
      <c r="AD3" s="5"/>
      <c r="AE3" s="81"/>
      <c r="AF3" s="81"/>
      <c r="AG3" s="81"/>
      <c r="AH3" s="5"/>
      <c r="AI3" s="5"/>
      <c r="AJ3" s="5"/>
      <c r="AK3" s="30"/>
      <c r="AL3" s="5"/>
      <c r="AM3" s="95"/>
      <c r="AN3" s="136"/>
      <c r="AO3" s="40"/>
      <c r="AP3" s="39"/>
      <c r="BB3" s="40" t="s">
        <v>52</v>
      </c>
      <c r="BC3" s="250">
        <f>AC3</f>
        <v>44013</v>
      </c>
      <c r="BD3" s="5"/>
      <c r="BE3" s="81"/>
      <c r="BF3" s="81"/>
      <c r="BG3" s="81"/>
      <c r="BH3" s="5"/>
      <c r="BI3" s="5"/>
      <c r="BJ3" s="5"/>
      <c r="BK3" s="30"/>
      <c r="BL3" s="5"/>
      <c r="BM3" s="95"/>
      <c r="BN3" s="136"/>
      <c r="BO3" s="40"/>
      <c r="BP3" s="39"/>
      <c r="CB3" s="40" t="s">
        <v>52</v>
      </c>
      <c r="CC3" s="250">
        <f>BC3</f>
        <v>44013</v>
      </c>
      <c r="CD3" s="5"/>
      <c r="CE3" s="81"/>
      <c r="CF3" s="81"/>
      <c r="CG3" s="81"/>
      <c r="CH3" s="5"/>
      <c r="CI3" s="5"/>
      <c r="CJ3" s="5"/>
      <c r="CK3" s="30"/>
      <c r="CL3" s="5"/>
      <c r="CM3" s="95"/>
      <c r="CN3" s="136"/>
      <c r="CO3" s="40"/>
      <c r="CP3" s="39"/>
      <c r="CQ3" s="1">
        <f>CQ2+CR2</f>
        <v>44044</v>
      </c>
      <c r="CR3">
        <v>31</v>
      </c>
    </row>
    <row r="4" spans="2:96" ht="18.5" x14ac:dyDescent="0.45">
      <c r="B4" s="40" t="s">
        <v>70</v>
      </c>
      <c r="C4" s="5">
        <f>IF(C3=CQ2,CR2,0)+IF(C3=CQ3,CR3,0)+IF(C3=CQ4,CR4,0)+IF(C3=CQ5,CR5,0)+IF(C3=CQ6,CR6,0)+IF(C3=CQ7,CR7,0)+IF(C3=CQ8,CR8,0)+IF(C3=CQ9,CR9,0)+IF(C3=CQ10,CR10,0)+IF(C3=CQ11,CR11,0)+IF(C3=CQ12,CR12,0)+IF(C3=CQ13,CR13,0)+IF(C3=CQ14,CR14,0)+IF(C3=CQ15,CR15,0)+IF(C3=CQ16,CR16,0)+IF(C3=CQ17,CR17,0)+IF(C3=CQ18,CR18,0)+IF(C3=CQ19,CR19,0)+IF(C3=CQ20,CR20,0)+IF(C3=CQ21,CR21,0)+IF(C3=CQ22,CR22,0)+IF(C3=CQ23,CR23,0)</f>
        <v>31</v>
      </c>
      <c r="D4" s="5"/>
      <c r="E4" s="81"/>
      <c r="F4" s="81"/>
      <c r="G4" s="81"/>
      <c r="H4" s="5"/>
      <c r="I4" s="5"/>
      <c r="J4" s="5"/>
      <c r="K4" s="30"/>
      <c r="L4" s="5"/>
      <c r="M4" s="95"/>
      <c r="N4" s="136"/>
      <c r="O4" s="40"/>
      <c r="P4" s="39"/>
      <c r="AB4" s="40" t="s">
        <v>70</v>
      </c>
      <c r="AC4" s="251">
        <f>C4</f>
        <v>31</v>
      </c>
      <c r="AD4" s="5"/>
      <c r="AE4" s="81"/>
      <c r="AF4" s="81"/>
      <c r="AG4" s="81"/>
      <c r="AH4" s="5"/>
      <c r="AI4" s="5"/>
      <c r="AJ4" s="5"/>
      <c r="AK4" s="30"/>
      <c r="AL4" s="5"/>
      <c r="AM4" s="95"/>
      <c r="AN4" s="136"/>
      <c r="AO4" s="40"/>
      <c r="AP4" s="39"/>
      <c r="BB4" s="40" t="s">
        <v>70</v>
      </c>
      <c r="BC4" s="251">
        <f>AC4</f>
        <v>31</v>
      </c>
      <c r="BD4" s="5"/>
      <c r="BE4" s="81"/>
      <c r="BF4" s="81"/>
      <c r="BG4" s="81"/>
      <c r="BH4" s="5"/>
      <c r="BI4" s="5"/>
      <c r="BJ4" s="5"/>
      <c r="BK4" s="30"/>
      <c r="BL4" s="5"/>
      <c r="BM4" s="95"/>
      <c r="BN4" s="136"/>
      <c r="BO4" s="40"/>
      <c r="BP4" s="39"/>
      <c r="CB4" s="40" t="s">
        <v>70</v>
      </c>
      <c r="CC4" s="251">
        <f>BC4</f>
        <v>31</v>
      </c>
      <c r="CD4" s="5"/>
      <c r="CE4" s="81"/>
      <c r="CF4" s="81"/>
      <c r="CG4" s="81"/>
      <c r="CH4" s="5"/>
      <c r="CI4" s="5"/>
      <c r="CJ4" s="5"/>
      <c r="CK4" s="30"/>
      <c r="CL4" s="5"/>
      <c r="CM4" s="95"/>
      <c r="CN4" s="136"/>
      <c r="CO4" s="40"/>
      <c r="CP4" s="39"/>
      <c r="CQ4" s="1">
        <f t="shared" ref="CQ4:CQ22" si="0">CQ3+CR3</f>
        <v>44075</v>
      </c>
      <c r="CR4">
        <v>30</v>
      </c>
    </row>
    <row r="5" spans="2:96" ht="18.5" x14ac:dyDescent="0.45">
      <c r="B5" s="40"/>
      <c r="C5" s="5"/>
      <c r="D5" s="5"/>
      <c r="E5" s="81"/>
      <c r="F5" s="81"/>
      <c r="G5" s="16" t="s">
        <v>276</v>
      </c>
      <c r="H5" s="5"/>
      <c r="I5" s="5"/>
      <c r="J5" s="5"/>
      <c r="K5" s="30"/>
      <c r="L5" s="5"/>
      <c r="M5" s="95"/>
      <c r="N5" s="136"/>
      <c r="O5" s="40"/>
      <c r="P5" s="39"/>
      <c r="AB5" s="40"/>
      <c r="AC5" s="5"/>
      <c r="AD5" s="5"/>
      <c r="AE5" s="81"/>
      <c r="AF5" s="81"/>
      <c r="AG5" s="16" t="s">
        <v>276</v>
      </c>
      <c r="AH5" s="5"/>
      <c r="AI5" s="5"/>
      <c r="AJ5" s="5"/>
      <c r="AK5" s="30"/>
      <c r="AL5" s="5"/>
      <c r="AM5" s="95"/>
      <c r="AN5" s="136"/>
      <c r="AO5" s="40"/>
      <c r="AP5" s="39"/>
      <c r="BB5" s="40"/>
      <c r="BC5" s="5"/>
      <c r="BD5" s="5"/>
      <c r="BE5" s="81"/>
      <c r="BF5" s="81"/>
      <c r="BG5" s="16" t="s">
        <v>276</v>
      </c>
      <c r="BH5" s="5"/>
      <c r="BI5" s="5"/>
      <c r="BJ5" s="5"/>
      <c r="BK5" s="30"/>
      <c r="BL5" s="5"/>
      <c r="BM5" s="95"/>
      <c r="BN5" s="136"/>
      <c r="BO5" s="40"/>
      <c r="BP5" s="39"/>
      <c r="CB5" s="40"/>
      <c r="CC5" s="5"/>
      <c r="CD5" s="5"/>
      <c r="CE5" s="81"/>
      <c r="CG5" s="16" t="s">
        <v>276</v>
      </c>
      <c r="CH5" s="5"/>
      <c r="CI5" s="5"/>
      <c r="CJ5" s="5"/>
      <c r="CK5" s="30"/>
      <c r="CL5" s="5"/>
      <c r="CM5" s="95"/>
      <c r="CN5" s="136"/>
      <c r="CO5" s="40"/>
      <c r="CP5" s="39"/>
      <c r="CQ5" s="1">
        <f t="shared" si="0"/>
        <v>44105</v>
      </c>
      <c r="CR5">
        <v>31</v>
      </c>
    </row>
    <row r="6" spans="2:96" ht="18.5" x14ac:dyDescent="0.45">
      <c r="B6" s="72" t="s">
        <v>113</v>
      </c>
      <c r="C6" s="180"/>
      <c r="D6" s="5"/>
      <c r="E6" s="81"/>
      <c r="F6" s="81"/>
      <c r="G6" s="81"/>
      <c r="H6" s="317">
        <v>75</v>
      </c>
      <c r="I6" s="16"/>
      <c r="J6" s="5"/>
      <c r="K6" s="30"/>
      <c r="L6" s="5"/>
      <c r="N6" s="136"/>
      <c r="O6" s="40"/>
      <c r="P6" s="39"/>
      <c r="AB6" s="72" t="s">
        <v>113</v>
      </c>
      <c r="AC6" s="180">
        <f>C6</f>
        <v>0</v>
      </c>
      <c r="AD6" s="5"/>
      <c r="AE6" s="81"/>
      <c r="AF6" s="81"/>
      <c r="AG6" s="81"/>
      <c r="AH6" s="214">
        <f>H6</f>
        <v>75</v>
      </c>
      <c r="AI6" s="16"/>
      <c r="AJ6" s="5"/>
      <c r="AK6" s="30"/>
      <c r="AL6" s="5"/>
      <c r="AN6" s="136"/>
      <c r="AO6" s="40"/>
      <c r="AP6" s="39"/>
      <c r="BB6" s="72" t="s">
        <v>113</v>
      </c>
      <c r="BC6" s="180">
        <f>AC6</f>
        <v>0</v>
      </c>
      <c r="BD6" s="5"/>
      <c r="BE6" s="81"/>
      <c r="BF6" s="81"/>
      <c r="BG6" s="81"/>
      <c r="BH6" s="214">
        <f>AH6</f>
        <v>75</v>
      </c>
      <c r="BI6" s="16"/>
      <c r="BJ6" s="5"/>
      <c r="BK6" s="30"/>
      <c r="BL6" s="5"/>
      <c r="BN6" s="136"/>
      <c r="BO6" s="40"/>
      <c r="BP6" s="39"/>
      <c r="CB6" s="72" t="s">
        <v>113</v>
      </c>
      <c r="CC6" s="180">
        <f>BC6</f>
        <v>0</v>
      </c>
      <c r="CD6" s="5"/>
      <c r="CF6" s="81"/>
      <c r="CG6" s="81"/>
      <c r="CH6" s="214">
        <f>BH6</f>
        <v>75</v>
      </c>
      <c r="CJ6" s="5"/>
      <c r="CK6" s="30"/>
      <c r="CL6" s="5"/>
      <c r="CN6" s="136"/>
      <c r="CO6" s="40"/>
      <c r="CP6" s="39"/>
      <c r="CQ6" s="1">
        <f t="shared" si="0"/>
        <v>44136</v>
      </c>
      <c r="CR6">
        <v>30</v>
      </c>
    </row>
    <row r="7" spans="2:96" ht="18.5" x14ac:dyDescent="0.45">
      <c r="B7" s="40"/>
      <c r="C7" s="5"/>
      <c r="D7" s="5"/>
      <c r="E7" s="81"/>
      <c r="F7" s="81"/>
      <c r="G7" s="81"/>
      <c r="H7" s="5"/>
      <c r="I7" s="5"/>
      <c r="J7" s="5"/>
      <c r="K7" s="30"/>
      <c r="L7" s="5"/>
      <c r="M7" s="95"/>
      <c r="N7" s="136"/>
      <c r="O7" s="40"/>
      <c r="P7" s="39"/>
      <c r="AB7" s="40"/>
      <c r="AC7" s="5"/>
      <c r="AD7" s="5"/>
      <c r="AE7" s="81"/>
      <c r="AF7" s="81"/>
      <c r="AG7" s="81"/>
      <c r="AH7" s="5"/>
      <c r="AI7" s="5"/>
      <c r="AJ7" s="5"/>
      <c r="AK7" s="30"/>
      <c r="AL7" s="5"/>
      <c r="AM7" s="95"/>
      <c r="AN7" s="136"/>
      <c r="AO7" s="40"/>
      <c r="AP7" s="39"/>
      <c r="BB7" s="40"/>
      <c r="BC7" s="5"/>
      <c r="BD7" s="5"/>
      <c r="BE7" s="81"/>
      <c r="BF7" s="81"/>
      <c r="BG7" s="81"/>
      <c r="BH7" s="5"/>
      <c r="BI7" s="5"/>
      <c r="BJ7" s="5"/>
      <c r="BK7" s="30"/>
      <c r="BL7" s="5"/>
      <c r="BM7" s="95"/>
      <c r="BN7" s="136"/>
      <c r="BO7" s="40"/>
      <c r="BP7" s="39"/>
      <c r="CB7" s="40"/>
      <c r="CC7" s="5"/>
      <c r="CD7" s="5"/>
      <c r="CE7" s="81"/>
      <c r="CF7" s="81"/>
      <c r="CG7" s="81"/>
      <c r="CH7" s="5"/>
      <c r="CI7" s="5"/>
      <c r="CJ7" s="5"/>
      <c r="CK7" s="30"/>
      <c r="CL7" s="5"/>
      <c r="CM7" s="95"/>
      <c r="CN7" s="136"/>
      <c r="CO7" s="40"/>
      <c r="CP7" s="39"/>
      <c r="CQ7" s="1">
        <f t="shared" si="0"/>
        <v>44166</v>
      </c>
      <c r="CR7">
        <v>31</v>
      </c>
    </row>
    <row r="8" spans="2:96" ht="18.5" x14ac:dyDescent="0.45">
      <c r="B8" s="14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0"/>
      <c r="P8" s="39"/>
      <c r="AB8" s="146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40"/>
      <c r="AP8" s="39"/>
      <c r="BB8" s="146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0"/>
      <c r="BP8" s="39"/>
      <c r="CB8" s="146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40"/>
      <c r="CP8" s="39"/>
      <c r="CQ8" s="1">
        <f t="shared" si="0"/>
        <v>44197</v>
      </c>
      <c r="CR8">
        <v>31</v>
      </c>
    </row>
    <row r="9" spans="2:96" ht="18.5" x14ac:dyDescent="0.45">
      <c r="B9" s="120" t="s">
        <v>52</v>
      </c>
      <c r="C9" s="124">
        <f>C3</f>
        <v>44013</v>
      </c>
      <c r="D9" s="85" t="s">
        <v>40</v>
      </c>
      <c r="E9" s="5"/>
      <c r="F9" s="5"/>
      <c r="G9" s="5"/>
      <c r="H9" s="5"/>
      <c r="I9" s="5"/>
      <c r="J9" s="5"/>
      <c r="K9" s="5"/>
      <c r="L9" s="5"/>
      <c r="M9" s="5"/>
      <c r="N9" s="5"/>
      <c r="O9" s="40"/>
      <c r="P9" s="39"/>
      <c r="AB9" s="120" t="s">
        <v>52</v>
      </c>
      <c r="AC9" s="124">
        <f>AC3</f>
        <v>44013</v>
      </c>
      <c r="AD9" s="85" t="s">
        <v>44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40"/>
      <c r="AP9" s="39"/>
      <c r="BB9" s="120" t="s">
        <v>52</v>
      </c>
      <c r="BC9" s="124">
        <f>BC3</f>
        <v>44013</v>
      </c>
      <c r="BD9" s="85" t="s">
        <v>46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40"/>
      <c r="BP9" s="39"/>
      <c r="CB9" s="120" t="s">
        <v>52</v>
      </c>
      <c r="CC9" s="124">
        <f>CC3</f>
        <v>44013</v>
      </c>
      <c r="CD9" s="85" t="s">
        <v>47</v>
      </c>
      <c r="CE9" s="5"/>
      <c r="CF9" s="5"/>
      <c r="CG9" s="5"/>
      <c r="CH9" s="5"/>
      <c r="CI9" s="5"/>
      <c r="CJ9" s="5"/>
      <c r="CK9" s="5"/>
      <c r="CL9" s="5"/>
      <c r="CM9" s="5"/>
      <c r="CN9" s="5"/>
      <c r="CO9" s="40"/>
      <c r="CP9" s="39"/>
      <c r="CQ9" s="1">
        <f t="shared" si="0"/>
        <v>44228</v>
      </c>
      <c r="CR9">
        <v>28</v>
      </c>
    </row>
    <row r="10" spans="2:96" ht="45.75" customHeight="1" x14ac:dyDescent="0.35">
      <c r="B10" s="105" t="s">
        <v>182</v>
      </c>
      <c r="C10" s="5"/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22</v>
      </c>
      <c r="J10" s="14" t="s">
        <v>23</v>
      </c>
      <c r="K10" s="5"/>
      <c r="L10" s="14" t="s">
        <v>35</v>
      </c>
      <c r="M10" s="14" t="s">
        <v>103</v>
      </c>
      <c r="N10" s="5"/>
      <c r="O10" s="40"/>
      <c r="P10" s="39"/>
      <c r="AB10" s="105" t="s">
        <v>182</v>
      </c>
      <c r="AC10" s="5"/>
      <c r="AD10" s="14" t="s">
        <v>17</v>
      </c>
      <c r="AE10" s="14" t="s">
        <v>18</v>
      </c>
      <c r="AF10" s="14" t="s">
        <v>19</v>
      </c>
      <c r="AG10" s="14" t="s">
        <v>20</v>
      </c>
      <c r="AH10" s="14" t="s">
        <v>21</v>
      </c>
      <c r="AI10" s="14" t="s">
        <v>22</v>
      </c>
      <c r="AJ10" s="14" t="s">
        <v>23</v>
      </c>
      <c r="AK10" s="5"/>
      <c r="AL10" s="14" t="str">
        <f>AD9</f>
        <v>Week 2</v>
      </c>
      <c r="AM10" s="14" t="s">
        <v>103</v>
      </c>
      <c r="AN10" s="5"/>
      <c r="AO10" s="40"/>
      <c r="AP10" s="39"/>
      <c r="BB10" s="105" t="s">
        <v>182</v>
      </c>
      <c r="BC10" s="5"/>
      <c r="BD10" s="14" t="s">
        <v>17</v>
      </c>
      <c r="BE10" s="14" t="s">
        <v>18</v>
      </c>
      <c r="BF10" s="14" t="s">
        <v>19</v>
      </c>
      <c r="BG10" s="14" t="s">
        <v>20</v>
      </c>
      <c r="BH10" s="14" t="s">
        <v>21</v>
      </c>
      <c r="BI10" s="14" t="s">
        <v>22</v>
      </c>
      <c r="BJ10" s="14" t="s">
        <v>23</v>
      </c>
      <c r="BK10" s="5"/>
      <c r="BL10" s="14" t="str">
        <f>BD9</f>
        <v>Week 3</v>
      </c>
      <c r="BM10" s="14" t="s">
        <v>103</v>
      </c>
      <c r="BN10" s="5"/>
      <c r="BO10" s="40"/>
      <c r="BP10" s="39"/>
      <c r="CB10" s="105" t="s">
        <v>182</v>
      </c>
      <c r="CC10" s="5"/>
      <c r="CD10" s="14" t="s">
        <v>17</v>
      </c>
      <c r="CE10" s="14" t="s">
        <v>18</v>
      </c>
      <c r="CF10" s="14" t="s">
        <v>19</v>
      </c>
      <c r="CG10" s="14" t="s">
        <v>20</v>
      </c>
      <c r="CH10" s="14" t="s">
        <v>21</v>
      </c>
      <c r="CI10" s="14" t="s">
        <v>22</v>
      </c>
      <c r="CJ10" s="14" t="s">
        <v>23</v>
      </c>
      <c r="CK10" s="5"/>
      <c r="CL10" s="14" t="str">
        <f>CD9</f>
        <v>Week 4</v>
      </c>
      <c r="CM10" s="14" t="s">
        <v>103</v>
      </c>
      <c r="CN10" s="5"/>
      <c r="CO10" s="40"/>
      <c r="CP10" s="39"/>
      <c r="CQ10" s="1">
        <f t="shared" si="0"/>
        <v>44256</v>
      </c>
      <c r="CR10">
        <v>31</v>
      </c>
    </row>
    <row r="11" spans="2:96" x14ac:dyDescent="0.35">
      <c r="B11" s="209" t="s">
        <v>114</v>
      </c>
      <c r="C11" s="13"/>
      <c r="D11" s="300"/>
      <c r="E11" s="300"/>
      <c r="F11" s="300"/>
      <c r="G11" s="300"/>
      <c r="H11" s="300"/>
      <c r="I11" s="300"/>
      <c r="J11" s="300"/>
      <c r="K11" s="13"/>
      <c r="L11" s="189">
        <f>IF(D11&gt;0,1,0)+IF(E11&gt;0,1,0)+IF(F11&gt;0,1,0)+IF(G11&gt;0,1,0)+IF(H11&gt;0,1,0)+IF(I11&gt;0,1,0)+IF(J11&gt;0,1,0)</f>
        <v>0</v>
      </c>
      <c r="M11" s="315" t="s">
        <v>264</v>
      </c>
      <c r="N11" s="5"/>
      <c r="O11" s="40"/>
      <c r="P11" s="39"/>
      <c r="AB11" s="209" t="s">
        <v>114</v>
      </c>
      <c r="AC11" s="13"/>
      <c r="AD11" s="300">
        <f>D11</f>
        <v>0</v>
      </c>
      <c r="AE11" s="300">
        <f t="shared" ref="AE11:AJ11" si="1">E11</f>
        <v>0</v>
      </c>
      <c r="AF11" s="300">
        <f t="shared" si="1"/>
        <v>0</v>
      </c>
      <c r="AG11" s="300">
        <f t="shared" si="1"/>
        <v>0</v>
      </c>
      <c r="AH11" s="300">
        <f t="shared" si="1"/>
        <v>0</v>
      </c>
      <c r="AI11" s="300">
        <f t="shared" si="1"/>
        <v>0</v>
      </c>
      <c r="AJ11" s="300">
        <f t="shared" si="1"/>
        <v>0</v>
      </c>
      <c r="AK11" s="13"/>
      <c r="AL11" s="189">
        <f>IF(AD11&gt;0,1,0)+IF(AE11&gt;0,1,0)+IF(AF11&gt;0,1,0)+IF(AG11&gt;0,1,0)+IF(AH11&gt;0,1,0)+IF(AI11&gt;0,1,0)+IF(AJ11&gt;0,1,0)</f>
        <v>0</v>
      </c>
      <c r="AM11" s="315" t="s">
        <v>264</v>
      </c>
      <c r="AN11" s="5"/>
      <c r="AO11" s="40"/>
      <c r="AP11" s="39"/>
      <c r="BB11" s="209" t="s">
        <v>114</v>
      </c>
      <c r="BC11" s="13"/>
      <c r="BD11" s="300">
        <f>AD11</f>
        <v>0</v>
      </c>
      <c r="BE11" s="300">
        <f t="shared" ref="BE11" si="2">AE11</f>
        <v>0</v>
      </c>
      <c r="BF11" s="300">
        <f t="shared" ref="BF11" si="3">AF11</f>
        <v>0</v>
      </c>
      <c r="BG11" s="300">
        <f t="shared" ref="BG11" si="4">AG11</f>
        <v>0</v>
      </c>
      <c r="BH11" s="300">
        <f t="shared" ref="BH11" si="5">AH11</f>
        <v>0</v>
      </c>
      <c r="BI11" s="300">
        <f t="shared" ref="BI11" si="6">AI11</f>
        <v>0</v>
      </c>
      <c r="BJ11" s="300">
        <f t="shared" ref="BJ11" si="7">AJ11</f>
        <v>0</v>
      </c>
      <c r="BK11" s="13"/>
      <c r="BL11" s="189">
        <f>IF(BD11&gt;0,1,0)+IF(BE11&gt;0,1,0)+IF(BF11&gt;0,1,0)+IF(BG11&gt;0,1,0)+IF(BH11&gt;0,1,0)+IF(BI11&gt;0,1,0)+IF(BJ11&gt;0,1,0)</f>
        <v>0</v>
      </c>
      <c r="BM11" s="315" t="s">
        <v>264</v>
      </c>
      <c r="BN11" s="5"/>
      <c r="BO11" s="40"/>
      <c r="BP11" s="39"/>
      <c r="CB11" s="209" t="s">
        <v>114</v>
      </c>
      <c r="CC11" s="13"/>
      <c r="CD11" s="300">
        <f>BD11</f>
        <v>0</v>
      </c>
      <c r="CE11" s="300">
        <f t="shared" ref="CE11" si="8">BE11</f>
        <v>0</v>
      </c>
      <c r="CF11" s="300">
        <f t="shared" ref="CF11" si="9">BF11</f>
        <v>0</v>
      </c>
      <c r="CG11" s="300">
        <f t="shared" ref="CG11" si="10">BG11</f>
        <v>0</v>
      </c>
      <c r="CH11" s="300">
        <f t="shared" ref="CH11" si="11">BH11</f>
        <v>0</v>
      </c>
      <c r="CI11" s="300">
        <f t="shared" ref="CI11" si="12">BI11</f>
        <v>0</v>
      </c>
      <c r="CJ11" s="300">
        <f t="shared" ref="CJ11" si="13">BJ11</f>
        <v>0</v>
      </c>
      <c r="CK11" s="13"/>
      <c r="CL11" s="189">
        <f>IF(CD11&gt;0,1,0)+IF(CE11&gt;0,1,0)+IF(CF11&gt;0,1,0)+IF(CG11&gt;0,1,0)+IF(CH11&gt;0,1,0)+IF(CI11&gt;0,1,0)+IF(CJ11&gt;0,1,0)</f>
        <v>0</v>
      </c>
      <c r="CM11" s="315" t="s">
        <v>264</v>
      </c>
      <c r="CN11" s="5"/>
      <c r="CO11" s="40"/>
      <c r="CP11" s="39"/>
      <c r="CQ11" s="1">
        <f t="shared" si="0"/>
        <v>44287</v>
      </c>
      <c r="CR11">
        <v>30</v>
      </c>
    </row>
    <row r="12" spans="2:96" x14ac:dyDescent="0.35">
      <c r="B12" s="4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0"/>
      <c r="P12" s="39"/>
      <c r="AB12" s="40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40"/>
      <c r="AP12" s="39"/>
      <c r="BB12" s="40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0"/>
      <c r="BP12" s="39"/>
      <c r="CB12" s="40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40"/>
      <c r="CP12" s="39"/>
      <c r="CQ12" s="1">
        <f t="shared" si="0"/>
        <v>44317</v>
      </c>
      <c r="CR12">
        <v>31</v>
      </c>
    </row>
    <row r="13" spans="2:96" x14ac:dyDescent="0.35">
      <c r="B13" s="72" t="s">
        <v>273</v>
      </c>
      <c r="C13" s="5"/>
      <c r="D13" s="112"/>
      <c r="E13" s="112"/>
      <c r="F13" s="112"/>
      <c r="G13" s="112"/>
      <c r="H13" s="112"/>
      <c r="I13" s="112"/>
      <c r="J13" s="112"/>
      <c r="K13" s="5"/>
      <c r="L13" s="227">
        <f>SUM(D13:J13)</f>
        <v>0</v>
      </c>
      <c r="M13" s="114"/>
      <c r="N13" s="5" t="s">
        <v>104</v>
      </c>
      <c r="O13" s="40"/>
      <c r="P13" s="39"/>
      <c r="AB13" s="72" t="s">
        <v>273</v>
      </c>
      <c r="AC13" s="5"/>
      <c r="AD13" s="112"/>
      <c r="AE13" s="112"/>
      <c r="AF13" s="112"/>
      <c r="AG13" s="112"/>
      <c r="AH13" s="112"/>
      <c r="AI13" s="112"/>
      <c r="AJ13" s="112"/>
      <c r="AK13" s="5"/>
      <c r="AL13" s="227">
        <f>SUM(AD13:AJ13)</f>
        <v>0</v>
      </c>
      <c r="AM13" s="114">
        <f>M13</f>
        <v>0</v>
      </c>
      <c r="AN13" s="5" t="s">
        <v>104</v>
      </c>
      <c r="AO13" s="40"/>
      <c r="AP13" s="39"/>
      <c r="BB13" s="72" t="s">
        <v>273</v>
      </c>
      <c r="BC13" s="5"/>
      <c r="BD13" s="112"/>
      <c r="BE13" s="112"/>
      <c r="BF13" s="112"/>
      <c r="BG13" s="112"/>
      <c r="BH13" s="112"/>
      <c r="BI13" s="112"/>
      <c r="BJ13" s="112"/>
      <c r="BK13" s="5"/>
      <c r="BL13" s="227">
        <f>SUM(BD13:BJ13)</f>
        <v>0</v>
      </c>
      <c r="BM13" s="114">
        <f>AM13</f>
        <v>0</v>
      </c>
      <c r="BN13" s="5" t="s">
        <v>104</v>
      </c>
      <c r="BO13" s="40"/>
      <c r="BP13" s="39"/>
      <c r="CB13" s="72" t="s">
        <v>273</v>
      </c>
      <c r="CC13" s="5"/>
      <c r="CD13" s="112"/>
      <c r="CE13" s="112"/>
      <c r="CF13" s="112"/>
      <c r="CG13" s="112"/>
      <c r="CH13" s="112"/>
      <c r="CI13" s="112"/>
      <c r="CJ13" s="112"/>
      <c r="CK13" s="5"/>
      <c r="CL13" s="227">
        <f>SUM(CD13:CJ13)</f>
        <v>0</v>
      </c>
      <c r="CM13" s="114">
        <f>BM13</f>
        <v>0</v>
      </c>
      <c r="CN13" s="5" t="s">
        <v>104</v>
      </c>
      <c r="CO13" s="40"/>
      <c r="CP13" s="39"/>
      <c r="CQ13" s="1">
        <f t="shared" si="0"/>
        <v>44348</v>
      </c>
      <c r="CR13">
        <v>30</v>
      </c>
    </row>
    <row r="14" spans="2:96" x14ac:dyDescent="0.35">
      <c r="B14" s="72" t="s">
        <v>274</v>
      </c>
      <c r="C14" s="5"/>
      <c r="D14" s="112"/>
      <c r="E14" s="112"/>
      <c r="F14" s="112"/>
      <c r="G14" s="112"/>
      <c r="H14" s="112"/>
      <c r="I14" s="112"/>
      <c r="J14" s="112"/>
      <c r="K14" s="5"/>
      <c r="L14" s="16">
        <f>SUM(D14:J14)</f>
        <v>0</v>
      </c>
      <c r="M14" s="114"/>
      <c r="N14" s="5" t="s">
        <v>104</v>
      </c>
      <c r="O14" s="40"/>
      <c r="P14" s="39"/>
      <c r="AB14" s="72" t="s">
        <v>274</v>
      </c>
      <c r="AC14" s="5"/>
      <c r="AD14" s="112"/>
      <c r="AE14" s="112"/>
      <c r="AF14" s="112"/>
      <c r="AG14" s="112"/>
      <c r="AH14" s="112"/>
      <c r="AI14" s="112"/>
      <c r="AJ14" s="112"/>
      <c r="AK14" s="5"/>
      <c r="AL14" s="16">
        <f>SUM(AD14:AJ14)</f>
        <v>0</v>
      </c>
      <c r="AM14" s="114">
        <f t="shared" ref="AM14:AM15" si="14">M14</f>
        <v>0</v>
      </c>
      <c r="AN14" s="5" t="s">
        <v>104</v>
      </c>
      <c r="AO14" s="40"/>
      <c r="AP14" s="39"/>
      <c r="BB14" s="72" t="s">
        <v>274</v>
      </c>
      <c r="BC14" s="5"/>
      <c r="BD14" s="112"/>
      <c r="BE14" s="112"/>
      <c r="BF14" s="112"/>
      <c r="BG14" s="112"/>
      <c r="BH14" s="112"/>
      <c r="BI14" s="112"/>
      <c r="BJ14" s="112"/>
      <c r="BK14" s="5"/>
      <c r="BL14" s="16">
        <f>SUM(BD14:BJ14)</f>
        <v>0</v>
      </c>
      <c r="BM14" s="114">
        <f t="shared" ref="BM14:BM15" si="15">AM14</f>
        <v>0</v>
      </c>
      <c r="BN14" s="5" t="s">
        <v>104</v>
      </c>
      <c r="BO14" s="40"/>
      <c r="BP14" s="39"/>
      <c r="CB14" s="72" t="s">
        <v>274</v>
      </c>
      <c r="CC14" s="5"/>
      <c r="CD14" s="112"/>
      <c r="CE14" s="112"/>
      <c r="CF14" s="112"/>
      <c r="CG14" s="112"/>
      <c r="CH14" s="112"/>
      <c r="CI14" s="112"/>
      <c r="CJ14" s="112"/>
      <c r="CK14" s="5"/>
      <c r="CL14" s="16">
        <f>SUM(CD14:CJ14)</f>
        <v>0</v>
      </c>
      <c r="CM14" s="114">
        <f t="shared" ref="CM14:CM15" si="16">BM14</f>
        <v>0</v>
      </c>
      <c r="CN14" s="5" t="s">
        <v>104</v>
      </c>
      <c r="CO14" s="40"/>
      <c r="CP14" s="39"/>
      <c r="CQ14" s="1">
        <f t="shared" si="0"/>
        <v>44378</v>
      </c>
      <c r="CR14">
        <v>31</v>
      </c>
    </row>
    <row r="15" spans="2:96" x14ac:dyDescent="0.35">
      <c r="B15" s="72" t="s">
        <v>108</v>
      </c>
      <c r="C15" s="5"/>
      <c r="D15" s="112"/>
      <c r="E15" s="112"/>
      <c r="F15" s="112"/>
      <c r="G15" s="112"/>
      <c r="H15" s="112"/>
      <c r="I15" s="112"/>
      <c r="J15" s="112"/>
      <c r="K15" s="5"/>
      <c r="L15" s="16">
        <f>SUM(D15:J15)</f>
        <v>0</v>
      </c>
      <c r="M15" s="114"/>
      <c r="N15" s="5" t="s">
        <v>109</v>
      </c>
      <c r="O15" s="40"/>
      <c r="P15" s="39"/>
      <c r="AB15" s="72" t="s">
        <v>108</v>
      </c>
      <c r="AC15" s="5"/>
      <c r="AD15" s="112"/>
      <c r="AE15" s="112"/>
      <c r="AF15" s="112"/>
      <c r="AG15" s="112"/>
      <c r="AH15" s="112"/>
      <c r="AI15" s="112"/>
      <c r="AJ15" s="112"/>
      <c r="AK15" s="5"/>
      <c r="AL15" s="16">
        <f>SUM(AD15:AJ15)</f>
        <v>0</v>
      </c>
      <c r="AM15" s="114">
        <f t="shared" si="14"/>
        <v>0</v>
      </c>
      <c r="AN15" s="5" t="s">
        <v>109</v>
      </c>
      <c r="AO15" s="40"/>
      <c r="AP15" s="39"/>
      <c r="BB15" s="72" t="s">
        <v>108</v>
      </c>
      <c r="BC15" s="5"/>
      <c r="BD15" s="112"/>
      <c r="BE15" s="112"/>
      <c r="BF15" s="112"/>
      <c r="BG15" s="112"/>
      <c r="BH15" s="112"/>
      <c r="BI15" s="112"/>
      <c r="BJ15" s="112"/>
      <c r="BK15" s="5"/>
      <c r="BL15" s="16">
        <f>SUM(BD15:BJ15)</f>
        <v>0</v>
      </c>
      <c r="BM15" s="114">
        <f t="shared" si="15"/>
        <v>0</v>
      </c>
      <c r="BN15" s="5" t="s">
        <v>109</v>
      </c>
      <c r="BO15" s="40"/>
      <c r="BP15" s="39"/>
      <c r="CB15" s="72" t="s">
        <v>108</v>
      </c>
      <c r="CC15" s="5"/>
      <c r="CD15" s="112"/>
      <c r="CE15" s="112"/>
      <c r="CF15" s="112"/>
      <c r="CG15" s="112"/>
      <c r="CH15" s="112"/>
      <c r="CI15" s="112"/>
      <c r="CJ15" s="112"/>
      <c r="CK15" s="5"/>
      <c r="CL15" s="16">
        <f>SUM(CD15:CJ15)</f>
        <v>0</v>
      </c>
      <c r="CM15" s="114">
        <f t="shared" si="16"/>
        <v>0</v>
      </c>
      <c r="CN15" s="5" t="s">
        <v>109</v>
      </c>
      <c r="CO15" s="40"/>
      <c r="CP15" s="39"/>
      <c r="CQ15" s="1">
        <f t="shared" si="0"/>
        <v>44409</v>
      </c>
      <c r="CR15">
        <v>31</v>
      </c>
    </row>
    <row r="16" spans="2:96" x14ac:dyDescent="0.35">
      <c r="B16" s="40" t="s">
        <v>101</v>
      </c>
      <c r="C16" s="5"/>
      <c r="D16" s="113"/>
      <c r="E16" s="113"/>
      <c r="F16" s="113"/>
      <c r="G16" s="113"/>
      <c r="H16" s="113"/>
      <c r="I16" s="113"/>
      <c r="J16" s="113"/>
      <c r="K16" s="5"/>
      <c r="L16" s="16">
        <f t="shared" ref="L16:L17" si="17">SUM(D16:J16)</f>
        <v>0</v>
      </c>
      <c r="M16" s="122"/>
      <c r="N16" s="5"/>
      <c r="O16" s="40"/>
      <c r="P16" s="39"/>
      <c r="AB16" s="40" t="s">
        <v>101</v>
      </c>
      <c r="AC16" s="5"/>
      <c r="AD16" s="112"/>
      <c r="AE16" s="112"/>
      <c r="AF16" s="112"/>
      <c r="AG16" s="112"/>
      <c r="AH16" s="112"/>
      <c r="AI16" s="112"/>
      <c r="AJ16" s="112"/>
      <c r="AK16" s="5"/>
      <c r="AL16" s="16">
        <f t="shared" ref="AL16:AL17" si="18">SUM(AD16:AJ16)</f>
        <v>0</v>
      </c>
      <c r="AM16" s="122"/>
      <c r="AN16" s="5"/>
      <c r="AO16" s="40"/>
      <c r="AP16" s="39"/>
      <c r="BB16" s="40" t="s">
        <v>101</v>
      </c>
      <c r="BC16" s="5"/>
      <c r="BD16" s="112"/>
      <c r="BE16" s="112"/>
      <c r="BF16" s="112"/>
      <c r="BG16" s="112"/>
      <c r="BH16" s="112"/>
      <c r="BI16" s="112"/>
      <c r="BJ16" s="112"/>
      <c r="BK16" s="5"/>
      <c r="BL16" s="16">
        <f t="shared" ref="BL16:BL17" si="19">SUM(BD16:BJ16)</f>
        <v>0</v>
      </c>
      <c r="BM16" s="122"/>
      <c r="BN16" s="5"/>
      <c r="BO16" s="40"/>
      <c r="BP16" s="39"/>
      <c r="CB16" s="40" t="s">
        <v>101</v>
      </c>
      <c r="CC16" s="5"/>
      <c r="CD16" s="112"/>
      <c r="CE16" s="112"/>
      <c r="CF16" s="112"/>
      <c r="CG16" s="112"/>
      <c r="CH16" s="112"/>
      <c r="CI16" s="112"/>
      <c r="CJ16" s="112"/>
      <c r="CK16" s="5"/>
      <c r="CL16" s="16">
        <f t="shared" ref="CL16:CL17" si="20">SUM(CD16:CJ16)</f>
        <v>0</v>
      </c>
      <c r="CM16" s="122"/>
      <c r="CN16" s="5"/>
      <c r="CO16" s="40"/>
      <c r="CP16" s="39"/>
      <c r="CQ16" s="1">
        <f t="shared" si="0"/>
        <v>44440</v>
      </c>
      <c r="CR16">
        <v>30</v>
      </c>
    </row>
    <row r="17" spans="2:96" x14ac:dyDescent="0.35">
      <c r="B17" s="40" t="s">
        <v>102</v>
      </c>
      <c r="C17" s="5"/>
      <c r="D17" s="113"/>
      <c r="E17" s="113"/>
      <c r="F17" s="113"/>
      <c r="G17" s="113"/>
      <c r="H17" s="113"/>
      <c r="I17" s="113"/>
      <c r="J17" s="113"/>
      <c r="K17" s="5"/>
      <c r="L17" s="16">
        <f t="shared" si="17"/>
        <v>0</v>
      </c>
      <c r="M17" s="122"/>
      <c r="N17" s="5"/>
      <c r="O17" s="40"/>
      <c r="P17" s="39"/>
      <c r="AB17" s="40" t="s">
        <v>102</v>
      </c>
      <c r="AC17" s="5"/>
      <c r="AD17" s="112"/>
      <c r="AE17" s="112"/>
      <c r="AF17" s="112"/>
      <c r="AG17" s="112"/>
      <c r="AH17" s="112"/>
      <c r="AI17" s="112"/>
      <c r="AJ17" s="112"/>
      <c r="AK17" s="5"/>
      <c r="AL17" s="16">
        <f t="shared" si="18"/>
        <v>0</v>
      </c>
      <c r="AM17" s="122"/>
      <c r="AN17" s="5"/>
      <c r="AO17" s="40"/>
      <c r="AP17" s="39"/>
      <c r="BB17" s="40" t="s">
        <v>102</v>
      </c>
      <c r="BC17" s="5"/>
      <c r="BD17" s="112"/>
      <c r="BE17" s="112"/>
      <c r="BF17" s="112"/>
      <c r="BG17" s="112"/>
      <c r="BH17" s="112"/>
      <c r="BI17" s="112"/>
      <c r="BJ17" s="112"/>
      <c r="BK17" s="5"/>
      <c r="BL17" s="16">
        <f t="shared" si="19"/>
        <v>0</v>
      </c>
      <c r="BM17" s="122"/>
      <c r="BN17" s="5"/>
      <c r="BO17" s="40"/>
      <c r="BP17" s="39"/>
      <c r="CB17" s="40" t="s">
        <v>102</v>
      </c>
      <c r="CC17" s="5"/>
      <c r="CD17" s="112"/>
      <c r="CE17" s="112"/>
      <c r="CF17" s="112"/>
      <c r="CG17" s="112"/>
      <c r="CH17" s="112"/>
      <c r="CI17" s="112"/>
      <c r="CJ17" s="112"/>
      <c r="CK17" s="5"/>
      <c r="CL17" s="16">
        <f t="shared" si="20"/>
        <v>0</v>
      </c>
      <c r="CM17" s="122"/>
      <c r="CN17" s="5"/>
      <c r="CO17" s="40"/>
      <c r="CP17" s="39"/>
      <c r="CQ17" s="1">
        <f t="shared" si="0"/>
        <v>44470</v>
      </c>
      <c r="CR17">
        <v>31</v>
      </c>
    </row>
    <row r="18" spans="2:96" x14ac:dyDescent="0.35">
      <c r="B18" s="72" t="s">
        <v>106</v>
      </c>
      <c r="C18" s="5"/>
      <c r="D18" s="212">
        <f>SUM(D13:D17)-D15</f>
        <v>0</v>
      </c>
      <c r="E18" s="212">
        <f t="shared" ref="E18:J18" si="21">SUM(E13:E17)-E15</f>
        <v>0</v>
      </c>
      <c r="F18" s="212">
        <f t="shared" si="21"/>
        <v>0</v>
      </c>
      <c r="G18" s="212">
        <f t="shared" si="21"/>
        <v>0</v>
      </c>
      <c r="H18" s="212">
        <f t="shared" si="21"/>
        <v>0</v>
      </c>
      <c r="I18" s="212">
        <f t="shared" si="21"/>
        <v>0</v>
      </c>
      <c r="J18" s="212">
        <f t="shared" si="21"/>
        <v>0</v>
      </c>
      <c r="K18" s="5"/>
      <c r="L18" s="16"/>
      <c r="M18" s="27">
        <f>L13*M13+L14*M14+L15*M15+L16*M16+L17*M17</f>
        <v>0</v>
      </c>
      <c r="N18" s="5"/>
      <c r="O18" s="40"/>
      <c r="P18" s="39"/>
      <c r="AB18" s="72" t="s">
        <v>106</v>
      </c>
      <c r="AC18" s="5"/>
      <c r="AD18" s="212">
        <f>SUM(AD13:AD17)-AD15</f>
        <v>0</v>
      </c>
      <c r="AE18" s="212">
        <f t="shared" ref="AE18:AJ18" si="22">SUM(AE13:AE17)-AE15</f>
        <v>0</v>
      </c>
      <c r="AF18" s="212">
        <f t="shared" si="22"/>
        <v>0</v>
      </c>
      <c r="AG18" s="212">
        <f t="shared" si="22"/>
        <v>0</v>
      </c>
      <c r="AH18" s="212">
        <f t="shared" si="22"/>
        <v>0</v>
      </c>
      <c r="AI18" s="212">
        <f t="shared" si="22"/>
        <v>0</v>
      </c>
      <c r="AJ18" s="212">
        <f t="shared" si="22"/>
        <v>0</v>
      </c>
      <c r="AK18" s="5"/>
      <c r="AL18" s="16"/>
      <c r="AM18" s="27">
        <f>AL13*AM13+AL14*AM14+AL15*AM15+AL16*AM16+AL17*AM17</f>
        <v>0</v>
      </c>
      <c r="AN18" s="5"/>
      <c r="AO18" s="40"/>
      <c r="AP18" s="39"/>
      <c r="BB18" s="72" t="s">
        <v>106</v>
      </c>
      <c r="BC18" s="5"/>
      <c r="BD18" s="212">
        <f t="shared" ref="BD18" si="23">SUM(BD13:BD17)-BD15</f>
        <v>0</v>
      </c>
      <c r="BE18" s="212">
        <f t="shared" ref="BE18" si="24">SUM(BE13:BE17)-BE15</f>
        <v>0</v>
      </c>
      <c r="BF18" s="212">
        <f t="shared" ref="BF18" si="25">SUM(BF13:BF17)-BF15</f>
        <v>0</v>
      </c>
      <c r="BG18" s="212">
        <f t="shared" ref="BG18" si="26">SUM(BG13:BG17)-BG15</f>
        <v>0</v>
      </c>
      <c r="BH18" s="212">
        <f t="shared" ref="BH18" si="27">SUM(BH13:BH17)-BH15</f>
        <v>0</v>
      </c>
      <c r="BI18" s="212">
        <f t="shared" ref="BI18" si="28">SUM(BI13:BI17)-BI15</f>
        <v>0</v>
      </c>
      <c r="BJ18" s="212">
        <f t="shared" ref="BJ18" si="29">SUM(BJ13:BJ17)-BJ15</f>
        <v>0</v>
      </c>
      <c r="BK18" s="5"/>
      <c r="BL18" s="16"/>
      <c r="BM18" s="27">
        <f>BL13*BM13+BL14*BM14+BL15*BM15+BL16*BM16+BL17*BM17</f>
        <v>0</v>
      </c>
      <c r="BN18" s="5"/>
      <c r="BO18" s="40"/>
      <c r="BP18" s="39"/>
      <c r="CB18" s="72" t="s">
        <v>106</v>
      </c>
      <c r="CC18" s="5"/>
      <c r="CD18" s="212">
        <f>SUM(CD13:CD17)-CD15</f>
        <v>0</v>
      </c>
      <c r="CE18" s="212">
        <f t="shared" ref="CE18:CJ18" si="30">SUM(CE13:CE17)-CE15</f>
        <v>0</v>
      </c>
      <c r="CF18" s="212">
        <f t="shared" si="30"/>
        <v>0</v>
      </c>
      <c r="CG18" s="212">
        <f t="shared" si="30"/>
        <v>0</v>
      </c>
      <c r="CH18" s="212">
        <f t="shared" si="30"/>
        <v>0</v>
      </c>
      <c r="CI18" s="212">
        <f t="shared" si="30"/>
        <v>0</v>
      </c>
      <c r="CJ18" s="212">
        <f t="shared" si="30"/>
        <v>0</v>
      </c>
      <c r="CK18" s="5"/>
      <c r="CL18" s="16"/>
      <c r="CM18" s="27">
        <f>CL13*CM13+CL14*CM14+CL15*CM15+CL16*CM16+CL17*CM17</f>
        <v>0</v>
      </c>
      <c r="CN18" s="5"/>
      <c r="CO18" s="40"/>
      <c r="CP18" s="39"/>
      <c r="CQ18" s="1">
        <f t="shared" si="0"/>
        <v>44501</v>
      </c>
      <c r="CR18">
        <v>30</v>
      </c>
    </row>
    <row r="19" spans="2:96" x14ac:dyDescent="0.35">
      <c r="B19" s="72"/>
      <c r="C19" s="5"/>
      <c r="D19" s="212"/>
      <c r="E19" s="212"/>
      <c r="F19" s="212"/>
      <c r="G19" s="212"/>
      <c r="H19" s="212"/>
      <c r="I19" s="212"/>
      <c r="J19" s="212"/>
      <c r="K19" s="5"/>
      <c r="L19" s="16"/>
      <c r="M19" s="5"/>
      <c r="N19" s="5"/>
      <c r="O19" s="40"/>
      <c r="P19" s="39"/>
      <c r="AB19" s="72"/>
      <c r="AC19" s="5"/>
      <c r="AD19" s="212"/>
      <c r="AE19" s="212"/>
      <c r="AF19" s="212"/>
      <c r="AG19" s="212"/>
      <c r="AH19" s="212"/>
      <c r="AI19" s="212"/>
      <c r="AJ19" s="212"/>
      <c r="AK19" s="5"/>
      <c r="AL19" s="16"/>
      <c r="AM19" s="5"/>
      <c r="AN19" s="5"/>
      <c r="AO19" s="40"/>
      <c r="AP19" s="39"/>
      <c r="BB19" s="72"/>
      <c r="BC19" s="5"/>
      <c r="BD19" s="212"/>
      <c r="BE19" s="212"/>
      <c r="BF19" s="212"/>
      <c r="BG19" s="212"/>
      <c r="BH19" s="212"/>
      <c r="BI19" s="212"/>
      <c r="BJ19" s="212"/>
      <c r="BK19" s="5"/>
      <c r="BL19" s="16"/>
      <c r="BM19" s="5"/>
      <c r="BN19" s="5"/>
      <c r="BO19" s="40"/>
      <c r="BP19" s="39"/>
      <c r="CB19" s="72"/>
      <c r="CC19" s="5"/>
      <c r="CD19" s="212"/>
      <c r="CE19" s="212"/>
      <c r="CF19" s="212"/>
      <c r="CG19" s="212"/>
      <c r="CH19" s="212"/>
      <c r="CI19" s="212"/>
      <c r="CJ19" s="212"/>
      <c r="CK19" s="5"/>
      <c r="CL19" s="16"/>
      <c r="CM19" s="5"/>
      <c r="CN19" s="5"/>
      <c r="CO19" s="40"/>
      <c r="CP19" s="39"/>
      <c r="CQ19" s="1">
        <f t="shared" si="0"/>
        <v>44531</v>
      </c>
      <c r="CR19">
        <v>31</v>
      </c>
    </row>
    <row r="20" spans="2:96" x14ac:dyDescent="0.35">
      <c r="B20" s="72" t="s">
        <v>115</v>
      </c>
      <c r="C20" s="5"/>
      <c r="D20" s="215">
        <f>IFERROR(D18/D11,0)</f>
        <v>0</v>
      </c>
      <c r="E20" s="215">
        <f t="shared" ref="E20:J20" si="31">IFERROR(E18/E11,0)</f>
        <v>0</v>
      </c>
      <c r="F20" s="215">
        <f t="shared" si="31"/>
        <v>0</v>
      </c>
      <c r="G20" s="215">
        <f t="shared" si="31"/>
        <v>0</v>
      </c>
      <c r="H20" s="215">
        <f t="shared" si="31"/>
        <v>0</v>
      </c>
      <c r="I20" s="215">
        <f t="shared" si="31"/>
        <v>0</v>
      </c>
      <c r="J20" s="215">
        <f t="shared" si="31"/>
        <v>0</v>
      </c>
      <c r="K20" s="5"/>
      <c r="L20" s="16"/>
      <c r="M20" s="5"/>
      <c r="N20" s="5"/>
      <c r="O20" s="40"/>
      <c r="P20" s="39"/>
      <c r="AB20" s="72" t="s">
        <v>115</v>
      </c>
      <c r="AC20" s="5"/>
      <c r="AD20" s="215">
        <f t="shared" ref="AD20:AJ20" si="32">IFERROR(AD18/AD11,0)</f>
        <v>0</v>
      </c>
      <c r="AE20" s="215">
        <f t="shared" si="32"/>
        <v>0</v>
      </c>
      <c r="AF20" s="215">
        <f t="shared" si="32"/>
        <v>0</v>
      </c>
      <c r="AG20" s="215">
        <f t="shared" si="32"/>
        <v>0</v>
      </c>
      <c r="AH20" s="215">
        <f t="shared" si="32"/>
        <v>0</v>
      </c>
      <c r="AI20" s="215">
        <f t="shared" si="32"/>
        <v>0</v>
      </c>
      <c r="AJ20" s="215">
        <f t="shared" si="32"/>
        <v>0</v>
      </c>
      <c r="AK20" s="5"/>
      <c r="AL20" s="16"/>
      <c r="AM20" s="5"/>
      <c r="AN20" s="5"/>
      <c r="AO20" s="40"/>
      <c r="AP20" s="39"/>
      <c r="BB20" s="72" t="s">
        <v>115</v>
      </c>
      <c r="BC20" s="5"/>
      <c r="BD20" s="215">
        <f t="shared" ref="BD20:BJ20" si="33">IFERROR(BD18/BD11,0)</f>
        <v>0</v>
      </c>
      <c r="BE20" s="215">
        <f t="shared" si="33"/>
        <v>0</v>
      </c>
      <c r="BF20" s="215">
        <f t="shared" si="33"/>
        <v>0</v>
      </c>
      <c r="BG20" s="215">
        <f t="shared" si="33"/>
        <v>0</v>
      </c>
      <c r="BH20" s="215">
        <f t="shared" si="33"/>
        <v>0</v>
      </c>
      <c r="BI20" s="215">
        <f t="shared" si="33"/>
        <v>0</v>
      </c>
      <c r="BJ20" s="215">
        <f t="shared" si="33"/>
        <v>0</v>
      </c>
      <c r="BK20" s="5"/>
      <c r="BL20" s="16"/>
      <c r="BM20" s="5"/>
      <c r="BN20" s="5"/>
      <c r="BO20" s="40"/>
      <c r="BP20" s="39"/>
      <c r="CB20" s="72" t="s">
        <v>115</v>
      </c>
      <c r="CC20" s="5"/>
      <c r="CD20" s="215">
        <f t="shared" ref="CD20:CJ20" si="34">IFERROR(CD18/CD11,0)</f>
        <v>0</v>
      </c>
      <c r="CE20" s="215">
        <f t="shared" si="34"/>
        <v>0</v>
      </c>
      <c r="CF20" s="215">
        <f t="shared" si="34"/>
        <v>0</v>
      </c>
      <c r="CG20" s="215">
        <f t="shared" si="34"/>
        <v>0</v>
      </c>
      <c r="CH20" s="215">
        <f t="shared" si="34"/>
        <v>0</v>
      </c>
      <c r="CI20" s="215">
        <f t="shared" si="34"/>
        <v>0</v>
      </c>
      <c r="CJ20" s="215">
        <f t="shared" si="34"/>
        <v>0</v>
      </c>
      <c r="CK20" s="5"/>
      <c r="CL20" s="16"/>
      <c r="CM20" s="5"/>
      <c r="CN20" s="5"/>
      <c r="CO20" s="40"/>
      <c r="CP20" s="39"/>
      <c r="CQ20" s="1">
        <f t="shared" si="0"/>
        <v>44562</v>
      </c>
      <c r="CR20">
        <v>31</v>
      </c>
    </row>
    <row r="21" spans="2:96" x14ac:dyDescent="0.35">
      <c r="B21" s="72" t="s">
        <v>116</v>
      </c>
      <c r="C21" s="5"/>
      <c r="D21" s="215">
        <f>H6</f>
        <v>75</v>
      </c>
      <c r="E21" s="215">
        <f>D21</f>
        <v>75</v>
      </c>
      <c r="F21" s="215">
        <f t="shared" ref="F21:J21" si="35">E21</f>
        <v>75</v>
      </c>
      <c r="G21" s="215">
        <f t="shared" si="35"/>
        <v>75</v>
      </c>
      <c r="H21" s="215">
        <f t="shared" si="35"/>
        <v>75</v>
      </c>
      <c r="I21" s="215">
        <f t="shared" si="35"/>
        <v>75</v>
      </c>
      <c r="J21" s="215">
        <f t="shared" si="35"/>
        <v>75</v>
      </c>
      <c r="K21" s="5"/>
      <c r="L21" s="16"/>
      <c r="M21" s="5"/>
      <c r="N21" s="5"/>
      <c r="O21" s="40"/>
      <c r="P21" s="39"/>
      <c r="AB21" s="72" t="s">
        <v>116</v>
      </c>
      <c r="AC21" s="5"/>
      <c r="AD21" s="215">
        <f>AH6</f>
        <v>75</v>
      </c>
      <c r="AE21" s="215">
        <f>AD21</f>
        <v>75</v>
      </c>
      <c r="AF21" s="215">
        <f t="shared" ref="AF21:AJ21" si="36">AE21</f>
        <v>75</v>
      </c>
      <c r="AG21" s="215">
        <f t="shared" si="36"/>
        <v>75</v>
      </c>
      <c r="AH21" s="215">
        <f t="shared" si="36"/>
        <v>75</v>
      </c>
      <c r="AI21" s="215">
        <f t="shared" si="36"/>
        <v>75</v>
      </c>
      <c r="AJ21" s="215">
        <f t="shared" si="36"/>
        <v>75</v>
      </c>
      <c r="AK21" s="5"/>
      <c r="AL21" s="16"/>
      <c r="AM21" s="5"/>
      <c r="AN21" s="5"/>
      <c r="AO21" s="40"/>
      <c r="AP21" s="39"/>
      <c r="BB21" s="72" t="s">
        <v>116</v>
      </c>
      <c r="BC21" s="5"/>
      <c r="BD21" s="215">
        <f>BH6</f>
        <v>75</v>
      </c>
      <c r="BE21" s="215">
        <f>BD21</f>
        <v>75</v>
      </c>
      <c r="BF21" s="215">
        <f t="shared" ref="BF21:BJ21" si="37">BE21</f>
        <v>75</v>
      </c>
      <c r="BG21" s="215">
        <f t="shared" si="37"/>
        <v>75</v>
      </c>
      <c r="BH21" s="215">
        <f t="shared" si="37"/>
        <v>75</v>
      </c>
      <c r="BI21" s="215">
        <f t="shared" si="37"/>
        <v>75</v>
      </c>
      <c r="BJ21" s="215">
        <f t="shared" si="37"/>
        <v>75</v>
      </c>
      <c r="BK21" s="5"/>
      <c r="BL21" s="16"/>
      <c r="BM21" s="5"/>
      <c r="BN21" s="5"/>
      <c r="BO21" s="40"/>
      <c r="BP21" s="39"/>
      <c r="CB21" s="72" t="s">
        <v>116</v>
      </c>
      <c r="CC21" s="5"/>
      <c r="CD21" s="215">
        <f>CH6</f>
        <v>75</v>
      </c>
      <c r="CE21" s="215">
        <f>CD21</f>
        <v>75</v>
      </c>
      <c r="CF21" s="215">
        <f t="shared" ref="CF21:CJ21" si="38">CE21</f>
        <v>75</v>
      </c>
      <c r="CG21" s="215">
        <f t="shared" si="38"/>
        <v>75</v>
      </c>
      <c r="CH21" s="215">
        <f t="shared" si="38"/>
        <v>75</v>
      </c>
      <c r="CI21" s="215">
        <f t="shared" si="38"/>
        <v>75</v>
      </c>
      <c r="CJ21" s="215">
        <f t="shared" si="38"/>
        <v>75</v>
      </c>
      <c r="CK21" s="5"/>
      <c r="CL21" s="16"/>
      <c r="CM21" s="5"/>
      <c r="CN21" s="5"/>
      <c r="CO21" s="40"/>
      <c r="CP21" s="39"/>
      <c r="CQ21" s="1">
        <f t="shared" si="0"/>
        <v>44593</v>
      </c>
      <c r="CR21">
        <v>28</v>
      </c>
    </row>
    <row r="22" spans="2:96" x14ac:dyDescent="0.35">
      <c r="B22" s="72" t="s">
        <v>185</v>
      </c>
      <c r="C22" s="5"/>
      <c r="D22" s="215">
        <f t="shared" ref="D22:I22" si="39">IF(D20&gt;D21,-(D21-D20),0)</f>
        <v>0</v>
      </c>
      <c r="E22" s="215">
        <f t="shared" si="39"/>
        <v>0</v>
      </c>
      <c r="F22" s="215">
        <f t="shared" si="39"/>
        <v>0</v>
      </c>
      <c r="G22" s="215">
        <f t="shared" si="39"/>
        <v>0</v>
      </c>
      <c r="H22" s="215">
        <f t="shared" si="39"/>
        <v>0</v>
      </c>
      <c r="I22" s="215">
        <f t="shared" si="39"/>
        <v>0</v>
      </c>
      <c r="J22" s="215">
        <f>IF(J20&gt;J21,-(J21-J20),0)</f>
        <v>0</v>
      </c>
      <c r="K22" s="5"/>
      <c r="L22" s="16"/>
      <c r="M22" s="5"/>
      <c r="N22" s="5"/>
      <c r="O22" s="40"/>
      <c r="P22" s="39"/>
      <c r="AB22" s="72" t="s">
        <v>185</v>
      </c>
      <c r="AC22" s="5"/>
      <c r="AD22" s="215">
        <f>IF(AD20&gt;AD21,-(AD21-AD20),0)</f>
        <v>0</v>
      </c>
      <c r="AE22" s="215">
        <f t="shared" ref="AE22:AJ22" si="40">IF(AE20&gt;AE21,-(AE21-AE20),0)</f>
        <v>0</v>
      </c>
      <c r="AF22" s="215">
        <f t="shared" si="40"/>
        <v>0</v>
      </c>
      <c r="AG22" s="215">
        <f t="shared" si="40"/>
        <v>0</v>
      </c>
      <c r="AH22" s="215">
        <f t="shared" si="40"/>
        <v>0</v>
      </c>
      <c r="AI22" s="215">
        <f t="shared" si="40"/>
        <v>0</v>
      </c>
      <c r="AJ22" s="215">
        <f t="shared" si="40"/>
        <v>0</v>
      </c>
      <c r="AK22" s="5"/>
      <c r="AL22" s="16"/>
      <c r="AM22" s="5"/>
      <c r="AN22" s="5"/>
      <c r="AO22" s="40"/>
      <c r="AP22" s="39"/>
      <c r="BB22" s="72" t="s">
        <v>185</v>
      </c>
      <c r="BC22" s="5"/>
      <c r="BD22" s="215">
        <f>IF(BD20&gt;BD21,(-BD21-BD20),0)</f>
        <v>0</v>
      </c>
      <c r="BE22" s="215">
        <f t="shared" ref="BE22:BJ22" si="41">IF(BE20&gt;BE21,-(BE21-BE20),0)</f>
        <v>0</v>
      </c>
      <c r="BF22" s="215">
        <f t="shared" si="41"/>
        <v>0</v>
      </c>
      <c r="BG22" s="215">
        <f t="shared" si="41"/>
        <v>0</v>
      </c>
      <c r="BH22" s="215">
        <f t="shared" si="41"/>
        <v>0</v>
      </c>
      <c r="BI22" s="215">
        <f t="shared" si="41"/>
        <v>0</v>
      </c>
      <c r="BJ22" s="215">
        <f t="shared" si="41"/>
        <v>0</v>
      </c>
      <c r="BK22" s="5"/>
      <c r="BL22" s="16"/>
      <c r="BM22" s="5"/>
      <c r="BN22" s="5"/>
      <c r="BO22" s="40"/>
      <c r="BP22" s="39"/>
      <c r="CB22" s="72" t="s">
        <v>185</v>
      </c>
      <c r="CC22" s="5"/>
      <c r="CD22" s="215">
        <f>IF(CD20&gt;CD21,-(CD21-CD20),0)</f>
        <v>0</v>
      </c>
      <c r="CE22" s="215">
        <f t="shared" ref="CE22:CJ22" si="42">IF(CE20&gt;CE21,-(CE21-CE20),0)</f>
        <v>0</v>
      </c>
      <c r="CF22" s="215">
        <f t="shared" si="42"/>
        <v>0</v>
      </c>
      <c r="CG22" s="215">
        <f t="shared" si="42"/>
        <v>0</v>
      </c>
      <c r="CH22" s="215">
        <f t="shared" si="42"/>
        <v>0</v>
      </c>
      <c r="CI22" s="215">
        <f t="shared" si="42"/>
        <v>0</v>
      </c>
      <c r="CJ22" s="215">
        <f t="shared" si="42"/>
        <v>0</v>
      </c>
      <c r="CK22" s="5"/>
      <c r="CL22" s="16"/>
      <c r="CM22" s="5"/>
      <c r="CN22" s="5"/>
      <c r="CO22" s="40"/>
      <c r="CP22" s="39"/>
      <c r="CQ22" s="1">
        <f t="shared" si="0"/>
        <v>44621</v>
      </c>
      <c r="CR22">
        <v>31</v>
      </c>
    </row>
    <row r="23" spans="2:96" x14ac:dyDescent="0.35">
      <c r="B23" s="217" t="s">
        <v>186</v>
      </c>
      <c r="C23" s="84"/>
      <c r="D23" s="218">
        <f>D22*D11</f>
        <v>0</v>
      </c>
      <c r="E23" s="218">
        <f t="shared" ref="E23:H23" si="43">E22*E11</f>
        <v>0</v>
      </c>
      <c r="F23" s="218">
        <f t="shared" si="43"/>
        <v>0</v>
      </c>
      <c r="G23" s="218">
        <f t="shared" si="43"/>
        <v>0</v>
      </c>
      <c r="H23" s="218">
        <f t="shared" si="43"/>
        <v>0</v>
      </c>
      <c r="I23" s="218">
        <f>I22*I11</f>
        <v>0</v>
      </c>
      <c r="J23" s="218">
        <f>J22*J11</f>
        <v>0</v>
      </c>
      <c r="K23" s="5"/>
      <c r="L23" s="16"/>
      <c r="M23" s="5"/>
      <c r="N23" s="5"/>
      <c r="O23" s="40"/>
      <c r="P23" s="39"/>
      <c r="AB23" s="217" t="s">
        <v>186</v>
      </c>
      <c r="AC23" s="84"/>
      <c r="AD23" s="218">
        <f>AD22*AD11</f>
        <v>0</v>
      </c>
      <c r="AE23" s="218">
        <f t="shared" ref="AE23" si="44">AE22*AE11</f>
        <v>0</v>
      </c>
      <c r="AF23" s="218">
        <f t="shared" ref="AF23" si="45">AF22*AF11</f>
        <v>0</v>
      </c>
      <c r="AG23" s="218">
        <f t="shared" ref="AG23" si="46">AG22*AG11</f>
        <v>0</v>
      </c>
      <c r="AH23" s="218">
        <f t="shared" ref="AH23" si="47">AH22*AH11</f>
        <v>0</v>
      </c>
      <c r="AI23" s="218">
        <f t="shared" ref="AI23" si="48">AI22*AI11</f>
        <v>0</v>
      </c>
      <c r="AJ23" s="218">
        <f t="shared" ref="AJ23" si="49">AJ22*AJ11</f>
        <v>0</v>
      </c>
      <c r="AK23" s="5"/>
      <c r="AL23" s="16"/>
      <c r="AM23" s="5"/>
      <c r="AN23" s="5"/>
      <c r="AO23" s="40"/>
      <c r="AP23" s="39"/>
      <c r="BB23" s="217" t="s">
        <v>186</v>
      </c>
      <c r="BC23" s="84"/>
      <c r="BD23" s="218">
        <f>BD22*BD11</f>
        <v>0</v>
      </c>
      <c r="BE23" s="218">
        <f t="shared" ref="BE23" si="50">BE22*BE11</f>
        <v>0</v>
      </c>
      <c r="BF23" s="218">
        <f t="shared" ref="BF23" si="51">BF22*BF11</f>
        <v>0</v>
      </c>
      <c r="BG23" s="218">
        <f t="shared" ref="BG23" si="52">BG22*BG11</f>
        <v>0</v>
      </c>
      <c r="BH23" s="218">
        <f t="shared" ref="BH23" si="53">BH22*BH11</f>
        <v>0</v>
      </c>
      <c r="BI23" s="218">
        <f t="shared" ref="BI23" si="54">BI22*BI11</f>
        <v>0</v>
      </c>
      <c r="BJ23" s="218">
        <f t="shared" ref="BJ23" si="55">BJ22*BJ11</f>
        <v>0</v>
      </c>
      <c r="BK23" s="5"/>
      <c r="BL23" s="16"/>
      <c r="BM23" s="5"/>
      <c r="BN23" s="5"/>
      <c r="BO23" s="40"/>
      <c r="BP23" s="39"/>
      <c r="CB23" s="217" t="s">
        <v>186</v>
      </c>
      <c r="CC23" s="84"/>
      <c r="CD23" s="218">
        <f>CD22*CD11</f>
        <v>0</v>
      </c>
      <c r="CE23" s="218">
        <f t="shared" ref="CE23" si="56">CE22*CE11</f>
        <v>0</v>
      </c>
      <c r="CF23" s="218">
        <f t="shared" ref="CF23" si="57">CF22*CF11</f>
        <v>0</v>
      </c>
      <c r="CG23" s="218">
        <f t="shared" ref="CG23" si="58">CG22*CG11</f>
        <v>0</v>
      </c>
      <c r="CH23" s="218">
        <f t="shared" ref="CH23" si="59">CH22*CH11</f>
        <v>0</v>
      </c>
      <c r="CI23" s="218">
        <f t="shared" ref="CI23" si="60">CI22*CI11</f>
        <v>0</v>
      </c>
      <c r="CJ23" s="218">
        <f t="shared" ref="CJ23" si="61">CJ22*CJ11</f>
        <v>0</v>
      </c>
      <c r="CK23" s="5"/>
      <c r="CL23" s="16"/>
      <c r="CM23" s="5"/>
      <c r="CN23" s="5"/>
      <c r="CO23" s="40"/>
      <c r="CP23" s="39"/>
      <c r="CQ23" s="249"/>
      <c r="CR23" s="5"/>
    </row>
    <row r="24" spans="2:96" x14ac:dyDescent="0.35">
      <c r="B24" s="111" t="s">
        <v>117</v>
      </c>
      <c r="C24" s="82" t="s">
        <v>142</v>
      </c>
      <c r="D24" s="216" t="s">
        <v>119</v>
      </c>
      <c r="E24" s="216" t="s">
        <v>119</v>
      </c>
      <c r="F24" s="216" t="s">
        <v>119</v>
      </c>
      <c r="G24" s="216" t="s">
        <v>119</v>
      </c>
      <c r="H24" s="216" t="s">
        <v>119</v>
      </c>
      <c r="I24" s="216" t="s">
        <v>119</v>
      </c>
      <c r="J24" s="216" t="s">
        <v>119</v>
      </c>
      <c r="K24" s="5"/>
      <c r="L24" s="16"/>
      <c r="M24" s="5"/>
      <c r="N24" s="5"/>
      <c r="O24" s="40"/>
      <c r="P24" s="39"/>
      <c r="AB24" s="111" t="s">
        <v>117</v>
      </c>
      <c r="AC24" s="82" t="s">
        <v>142</v>
      </c>
      <c r="AD24" s="216" t="s">
        <v>119</v>
      </c>
      <c r="AE24" s="216" t="s">
        <v>119</v>
      </c>
      <c r="AF24" s="216" t="s">
        <v>119</v>
      </c>
      <c r="AG24" s="216" t="s">
        <v>119</v>
      </c>
      <c r="AH24" s="216" t="s">
        <v>119</v>
      </c>
      <c r="AI24" s="216" t="s">
        <v>119</v>
      </c>
      <c r="AJ24" s="216" t="s">
        <v>119</v>
      </c>
      <c r="AK24" s="5"/>
      <c r="AL24" s="16"/>
      <c r="AM24" s="5"/>
      <c r="AN24" s="5"/>
      <c r="AO24" s="40"/>
      <c r="AP24" s="39"/>
      <c r="BB24" s="111" t="s">
        <v>117</v>
      </c>
      <c r="BC24" s="82" t="s">
        <v>142</v>
      </c>
      <c r="BD24" s="216" t="s">
        <v>119</v>
      </c>
      <c r="BE24" s="216" t="s">
        <v>119</v>
      </c>
      <c r="BF24" s="216" t="s">
        <v>119</v>
      </c>
      <c r="BG24" s="216" t="s">
        <v>119</v>
      </c>
      <c r="BH24" s="216" t="s">
        <v>119</v>
      </c>
      <c r="BI24" s="216" t="s">
        <v>119</v>
      </c>
      <c r="BJ24" s="216" t="s">
        <v>119</v>
      </c>
      <c r="BK24" s="5"/>
      <c r="BL24" s="16"/>
      <c r="BM24" s="5"/>
      <c r="BN24" s="5"/>
      <c r="BO24" s="40"/>
      <c r="BP24" s="39"/>
      <c r="CB24" s="111" t="s">
        <v>117</v>
      </c>
      <c r="CC24" s="82" t="s">
        <v>142</v>
      </c>
      <c r="CD24" s="216" t="s">
        <v>119</v>
      </c>
      <c r="CE24" s="216" t="s">
        <v>119</v>
      </c>
      <c r="CF24" s="216" t="s">
        <v>119</v>
      </c>
      <c r="CG24" s="216" t="s">
        <v>119</v>
      </c>
      <c r="CH24" s="216" t="s">
        <v>119</v>
      </c>
      <c r="CI24" s="216" t="s">
        <v>119</v>
      </c>
      <c r="CJ24" s="216" t="s">
        <v>119</v>
      </c>
      <c r="CK24" s="5"/>
      <c r="CL24" s="16"/>
      <c r="CM24" s="5"/>
      <c r="CN24" s="5"/>
      <c r="CO24" s="40"/>
      <c r="CP24" s="39"/>
      <c r="CQ24" s="249"/>
      <c r="CR24" s="5"/>
    </row>
    <row r="25" spans="2:96" x14ac:dyDescent="0.35">
      <c r="B25" s="40"/>
      <c r="C25" s="5"/>
      <c r="D25" s="134"/>
      <c r="E25" s="134"/>
      <c r="F25" s="134"/>
      <c r="G25" s="134"/>
      <c r="H25" s="134"/>
      <c r="I25" s="134"/>
      <c r="J25" s="134"/>
      <c r="K25" s="5"/>
      <c r="L25" s="16"/>
      <c r="M25" s="5"/>
      <c r="N25" s="5"/>
      <c r="O25" s="40"/>
      <c r="P25" s="39"/>
      <c r="AB25" s="40"/>
      <c r="AC25" s="5"/>
      <c r="AD25" s="134"/>
      <c r="AE25" s="134"/>
      <c r="AF25" s="134"/>
      <c r="AG25" s="134"/>
      <c r="AH25" s="134"/>
      <c r="AI25" s="134"/>
      <c r="AJ25" s="134"/>
      <c r="AK25" s="5"/>
      <c r="AL25" s="16"/>
      <c r="AM25" s="5"/>
      <c r="AN25" s="5"/>
      <c r="AO25" s="40"/>
      <c r="AP25" s="39"/>
      <c r="BB25" s="40"/>
      <c r="BC25" s="5"/>
      <c r="BD25" s="134"/>
      <c r="BE25" s="134"/>
      <c r="BF25" s="134"/>
      <c r="BG25" s="134"/>
      <c r="BH25" s="134"/>
      <c r="BI25" s="134"/>
      <c r="BJ25" s="134"/>
      <c r="BK25" s="5"/>
      <c r="BL25" s="16"/>
      <c r="BM25" s="5"/>
      <c r="BN25" s="5"/>
      <c r="BO25" s="40"/>
      <c r="BP25" s="39"/>
      <c r="CB25" s="40"/>
      <c r="CC25" s="5"/>
      <c r="CD25" s="134"/>
      <c r="CE25" s="134"/>
      <c r="CF25" s="134"/>
      <c r="CG25" s="134"/>
      <c r="CH25" s="134"/>
      <c r="CI25" s="134"/>
      <c r="CJ25" s="134"/>
      <c r="CK25" s="5"/>
      <c r="CL25" s="16"/>
      <c r="CM25" s="5"/>
      <c r="CN25" s="5"/>
      <c r="CO25" s="40"/>
      <c r="CP25" s="39"/>
      <c r="CQ25" s="249"/>
      <c r="CR25" s="5"/>
    </row>
    <row r="26" spans="2:96" x14ac:dyDescent="0.35">
      <c r="B26" s="217" t="s">
        <v>111</v>
      </c>
      <c r="C26" s="5"/>
      <c r="D26" s="134"/>
      <c r="E26" s="134"/>
      <c r="F26" s="134"/>
      <c r="G26" s="134"/>
      <c r="H26" s="134"/>
      <c r="I26" s="134"/>
      <c r="J26" s="134"/>
      <c r="K26" s="5"/>
      <c r="L26" s="16"/>
      <c r="M26" s="5"/>
      <c r="N26" s="5"/>
      <c r="O26" s="40"/>
      <c r="P26" s="39"/>
      <c r="AB26" s="217" t="s">
        <v>111</v>
      </c>
      <c r="AC26" s="5"/>
      <c r="AD26" s="134"/>
      <c r="AE26" s="134"/>
      <c r="AF26" s="134"/>
      <c r="AG26" s="134"/>
      <c r="AH26" s="134"/>
      <c r="AI26" s="134"/>
      <c r="AJ26" s="134"/>
      <c r="AK26" s="5"/>
      <c r="AL26" s="16"/>
      <c r="AM26" s="5"/>
      <c r="AN26" s="5"/>
      <c r="AO26" s="40"/>
      <c r="AP26" s="39"/>
      <c r="BB26" s="217" t="s">
        <v>111</v>
      </c>
      <c r="BC26" s="5"/>
      <c r="BD26" s="134"/>
      <c r="BE26" s="134"/>
      <c r="BF26" s="134"/>
      <c r="BG26" s="134"/>
      <c r="BH26" s="134"/>
      <c r="BI26" s="134"/>
      <c r="BJ26" s="134"/>
      <c r="BK26" s="5"/>
      <c r="BL26" s="16"/>
      <c r="BM26" s="5"/>
      <c r="BN26" s="5"/>
      <c r="BO26" s="40"/>
      <c r="BP26" s="39"/>
      <c r="CB26" s="217" t="s">
        <v>111</v>
      </c>
      <c r="CC26" s="5"/>
      <c r="CD26" s="134"/>
      <c r="CE26" s="134"/>
      <c r="CF26" s="134"/>
      <c r="CG26" s="134"/>
      <c r="CH26" s="134"/>
      <c r="CI26" s="134"/>
      <c r="CJ26" s="134"/>
      <c r="CK26" s="5"/>
      <c r="CL26" s="16"/>
      <c r="CM26" s="5"/>
      <c r="CN26" s="5"/>
      <c r="CO26" s="40"/>
      <c r="CP26" s="39"/>
      <c r="CQ26" s="249"/>
      <c r="CR26" s="5"/>
    </row>
    <row r="27" spans="2:96" s="2" customFormat="1" x14ac:dyDescent="0.35">
      <c r="B27" s="213" t="s">
        <v>105</v>
      </c>
      <c r="C27" s="228" t="s">
        <v>11</v>
      </c>
      <c r="D27" s="166">
        <f>IFERROR(IF(D24="y",(D13*M13)+(D14*M14),((D13-D23)*M13)+(D14*M14)),0)</f>
        <v>0</v>
      </c>
      <c r="E27" s="166">
        <f>IFERROR(IF(E24="y",E13*M13+E14*M14,((E13-E23)*M13)+(E14*M14)),0)</f>
        <v>0</v>
      </c>
      <c r="F27" s="166">
        <f>IFERROR(IF(F24="y",F13*M13+F14*M14,((F13-F23)*M13)+(F14*M14)),0)</f>
        <v>0</v>
      </c>
      <c r="G27" s="166">
        <f>IFERROR(IF(G24="y",G13*M13+G14*M14,((G13-G23)*M13)+(G14*M14)),0)</f>
        <v>0</v>
      </c>
      <c r="H27" s="166">
        <f>IFERROR(IF(H24="y",H13*M13+H14*M14,((H13-H23)*M13)+(H14*M14)),0)</f>
        <v>0</v>
      </c>
      <c r="I27" s="166">
        <f>IF(I24="y",I13*M13+I14*M14,((I13-I23)*M13)+(I14*M14))</f>
        <v>0</v>
      </c>
      <c r="J27" s="166">
        <f>IFERROR(IF(J24="y",J13*M13+J14*M14,((J13-J23)*M13)+(J14*M14)),0)</f>
        <v>0</v>
      </c>
      <c r="K27" s="16"/>
      <c r="L27" s="166">
        <f>SUM(D27:J27)</f>
        <v>0</v>
      </c>
      <c r="M27" s="16"/>
      <c r="N27" s="16"/>
      <c r="O27" s="72"/>
      <c r="P27" s="211"/>
      <c r="AB27" s="213" t="s">
        <v>105</v>
      </c>
      <c r="AC27" s="228" t="s">
        <v>11</v>
      </c>
      <c r="AD27" s="166">
        <f>IFERROR(IF(AD24="y",(AD13*AM13)+(AD14*AM14),((AD13-AD23)*AM13)+(AD14*AM14)),0)</f>
        <v>0</v>
      </c>
      <c r="AE27" s="166">
        <f>IFERROR(IF(AE24="y",AE13*AM13+AE14*AM14,((AE13-AE23)*AM13)+(AE14*AM14)),0)</f>
        <v>0</v>
      </c>
      <c r="AF27" s="166">
        <f>IFERROR(IF(AF24="y",AF13*AM13+AF14*AM14,((AF13-AF23)*AM13)+(AF14*AM14)),0)</f>
        <v>0</v>
      </c>
      <c r="AG27" s="166">
        <f>IFERROR(IF(AG24="y",AG13*AM13+AG14*AM14,((AG13-AG23)*AM13)+(AG14*AM14)),0)</f>
        <v>0</v>
      </c>
      <c r="AH27" s="166">
        <f>IFERROR(IF(AH24="y",AH13*AM13+AH14*AM14,((AH13-AH23)*AM13)+(AH14*AM14)),0)</f>
        <v>0</v>
      </c>
      <c r="AI27" s="166">
        <f>IFERROR(IF(AI24="y",AI13*AM13+AI14*AM14,((AI13-AI23)*AM13)+(AI14*AM14)),0)</f>
        <v>0</v>
      </c>
      <c r="AJ27" s="166">
        <f>IFERROR(IF(AJ24="y",AJ13*AM13+AJ14*AM14,((AJ13-AJ23)*AM13)+(AJ14*AM14)),0)</f>
        <v>0</v>
      </c>
      <c r="AK27" s="16"/>
      <c r="AL27" s="166">
        <f>SUM(AD27:AJ27)</f>
        <v>0</v>
      </c>
      <c r="AM27" s="16"/>
      <c r="AN27" s="16"/>
      <c r="AO27" s="72"/>
      <c r="AP27" s="211"/>
      <c r="BB27" s="213" t="s">
        <v>105</v>
      </c>
      <c r="BC27" s="228" t="s">
        <v>11</v>
      </c>
      <c r="BD27" s="166">
        <f>IFERROR(IF(BD24="y",(BD13*BM13)+(BD14*BM14),((BD13-BD23)*BM13)+(BD14*BM14)),0)</f>
        <v>0</v>
      </c>
      <c r="BE27" s="166">
        <f>IFERROR(IF(BE24="y",BE13*BM13+BE14*BM14,((BE13-BE23)*BM13)+(BE14*BM14)),0)</f>
        <v>0</v>
      </c>
      <c r="BF27" s="166">
        <f>IFERROR(IF(BF24="y",BF13*BM13+BF14*BM14,((BF13-BF23)*BM13)+(BF14*BM14)),0)</f>
        <v>0</v>
      </c>
      <c r="BG27" s="166">
        <f>IFERROR(IF(BG24="y",BG13*BM13+BG14*BM14,((BG13-BG23)*BM13)+(BG14*BM14)),0)</f>
        <v>0</v>
      </c>
      <c r="BH27" s="166">
        <f>IFERROR(IF(BH24="y",BH13*BM13+BH14*BM14,((BH13-BH23)*BM13)+(BH14*BM14)),0)</f>
        <v>0</v>
      </c>
      <c r="BI27" s="166">
        <f>IFERROR(IF(BI24="y",BI13*BM13+BI14*BM14,((BI13-BI23)*BM13)+(BI14*BM14)),0)</f>
        <v>0</v>
      </c>
      <c r="BJ27" s="166">
        <f>IFERROR(IF(BJ24="y",BJ13*BM13+BJ14*BM14,((BJ13-BJ23)*BM13)+(BJ14*BM14)),0)</f>
        <v>0</v>
      </c>
      <c r="BK27" s="16"/>
      <c r="BL27" s="166">
        <f>SUM(BD27:BJ27)</f>
        <v>0</v>
      </c>
      <c r="BM27" s="16"/>
      <c r="BN27" s="16"/>
      <c r="BO27" s="72"/>
      <c r="BP27" s="211"/>
      <c r="CB27" s="213" t="s">
        <v>105</v>
      </c>
      <c r="CC27" s="228" t="s">
        <v>11</v>
      </c>
      <c r="CD27" s="166">
        <f>IFERROR(IF(CD24="y",(CD13*CM13)+(CD14*CM14),((CD13-CD23)*CM13)+(CD14*CM14)),0)</f>
        <v>0</v>
      </c>
      <c r="CE27" s="166">
        <f>IFERROR(IF(CE24="y",CE13*CM13+CE14*CM14,((CE13-CE23)*CM13)+(CE14*CM14)),0)</f>
        <v>0</v>
      </c>
      <c r="CF27" s="166">
        <f>IFERROR(IF(CF24="y",CF13*CM13+CF14*CM14,((CF13-CF23)*CM13)+(CF14*CM14)),0)</f>
        <v>0</v>
      </c>
      <c r="CG27" s="166">
        <f>IFERROR(IF(CG24="y",CG13*CM13+CG14*CM14,((CG13-CG23)*CM13)+(CG14*CM14)),0)</f>
        <v>0</v>
      </c>
      <c r="CH27" s="166">
        <f>IFERROR(IF(CH24="y",CH13*CM13+CH14*CM14,((CH13-CH23)*CM13)+(CH14*CM14)),0)</f>
        <v>0</v>
      </c>
      <c r="CI27" s="166">
        <f>IFERROR(IF(CI24="y",CI13*CM13+CI14*CM14,((CI13-CI23)*CM13)+(CI14*CM14)),0)</f>
        <v>0</v>
      </c>
      <c r="CJ27" s="166">
        <f>IFERROR(IF(CJ24="y",CJ13*CM13+CJ14*CM14,((CJ13-CJ23)*CM13)+(CJ14*CM14)),0)</f>
        <v>0</v>
      </c>
      <c r="CK27" s="16"/>
      <c r="CL27" s="166">
        <f>SUM(CD27:CJ27)</f>
        <v>0</v>
      </c>
      <c r="CM27" s="16"/>
      <c r="CN27" s="16"/>
      <c r="CO27" s="72"/>
      <c r="CP27" s="211"/>
      <c r="CQ27" s="17"/>
      <c r="CR27" s="16"/>
    </row>
    <row r="28" spans="2:96" s="2" customFormat="1" x14ac:dyDescent="0.35">
      <c r="B28" s="213" t="s">
        <v>107</v>
      </c>
      <c r="C28" s="186"/>
      <c r="D28" s="166">
        <f>D15*M15</f>
        <v>0</v>
      </c>
      <c r="E28" s="166">
        <f>E15*M15</f>
        <v>0</v>
      </c>
      <c r="F28" s="166">
        <f>F15*M15</f>
        <v>0</v>
      </c>
      <c r="G28" s="166">
        <f>G15*M15</f>
        <v>0</v>
      </c>
      <c r="H28" s="166">
        <f>H15*M15</f>
        <v>0</v>
      </c>
      <c r="I28" s="166">
        <f>I15*M15</f>
        <v>0</v>
      </c>
      <c r="J28" s="166">
        <f>J15*M15</f>
        <v>0</v>
      </c>
      <c r="K28" s="16"/>
      <c r="L28" s="166">
        <f>SUM(D28:J28)</f>
        <v>0</v>
      </c>
      <c r="M28" s="16"/>
      <c r="N28" s="16"/>
      <c r="O28" s="72"/>
      <c r="P28" s="211"/>
      <c r="AB28" s="213" t="s">
        <v>107</v>
      </c>
      <c r="AC28" s="186"/>
      <c r="AD28" s="166">
        <f>AD15*AM15</f>
        <v>0</v>
      </c>
      <c r="AE28" s="166">
        <f>AE15*AM15</f>
        <v>0</v>
      </c>
      <c r="AF28" s="166">
        <f>AF15*AM15</f>
        <v>0</v>
      </c>
      <c r="AG28" s="166">
        <f>AG15*AM15</f>
        <v>0</v>
      </c>
      <c r="AH28" s="166">
        <f>AH15*AM15</f>
        <v>0</v>
      </c>
      <c r="AI28" s="166">
        <f>AI15*AM15</f>
        <v>0</v>
      </c>
      <c r="AJ28" s="166">
        <f>AJ15*AM15</f>
        <v>0</v>
      </c>
      <c r="AK28" s="16"/>
      <c r="AL28" s="166">
        <f>SUM(AD28:AJ28)</f>
        <v>0</v>
      </c>
      <c r="AM28" s="16"/>
      <c r="AN28" s="16"/>
      <c r="AO28" s="72"/>
      <c r="AP28" s="211"/>
      <c r="BB28" s="213" t="s">
        <v>107</v>
      </c>
      <c r="BC28" s="186"/>
      <c r="BD28" s="166">
        <f>BD15*BM15</f>
        <v>0</v>
      </c>
      <c r="BE28" s="166">
        <f>BE15*BM15</f>
        <v>0</v>
      </c>
      <c r="BF28" s="166">
        <f>BF15*BM15</f>
        <v>0</v>
      </c>
      <c r="BG28" s="166">
        <f>BG15*BM15</f>
        <v>0</v>
      </c>
      <c r="BH28" s="166">
        <f>BH15*BM15</f>
        <v>0</v>
      </c>
      <c r="BI28" s="166">
        <f>BI15*BM15</f>
        <v>0</v>
      </c>
      <c r="BJ28" s="166">
        <f>BJ15*BM15</f>
        <v>0</v>
      </c>
      <c r="BK28" s="16"/>
      <c r="BL28" s="166">
        <f>SUM(BD28:BJ28)</f>
        <v>0</v>
      </c>
      <c r="BM28" s="16"/>
      <c r="BN28" s="16"/>
      <c r="BO28" s="72"/>
      <c r="BP28" s="211"/>
      <c r="CB28" s="213" t="s">
        <v>107</v>
      </c>
      <c r="CC28" s="186"/>
      <c r="CD28" s="166">
        <f>CD15*CM15</f>
        <v>0</v>
      </c>
      <c r="CE28" s="166">
        <f>CE15*CM15</f>
        <v>0</v>
      </c>
      <c r="CF28" s="166">
        <f>CF15*CM15</f>
        <v>0</v>
      </c>
      <c r="CG28" s="166">
        <f>CG15*CM15</f>
        <v>0</v>
      </c>
      <c r="CH28" s="166">
        <f>CH15*CM15</f>
        <v>0</v>
      </c>
      <c r="CI28" s="166">
        <f>CI15*CM15</f>
        <v>0</v>
      </c>
      <c r="CJ28" s="166">
        <f>CJ15*CM15</f>
        <v>0</v>
      </c>
      <c r="CK28" s="16"/>
      <c r="CL28" s="166">
        <f>SUM(CD28:CJ28)</f>
        <v>0</v>
      </c>
      <c r="CM28" s="16"/>
      <c r="CN28" s="16"/>
      <c r="CO28" s="72"/>
      <c r="CP28" s="211"/>
      <c r="CQ28" s="17"/>
      <c r="CR28" s="16"/>
    </row>
    <row r="29" spans="2:96" s="2" customFormat="1" x14ac:dyDescent="0.35">
      <c r="B29" s="213" t="s">
        <v>110</v>
      </c>
      <c r="C29" s="229"/>
      <c r="D29" s="166">
        <f>IF(D11&gt;0,C29/L32,0)</f>
        <v>0</v>
      </c>
      <c r="E29" s="166">
        <f>IF(E11&gt;0,C29/L32,0)</f>
        <v>0</v>
      </c>
      <c r="F29" s="166">
        <f>IF(F11&gt;0,C29/L32,0)</f>
        <v>0</v>
      </c>
      <c r="G29" s="166">
        <f>IF(G11&gt;0,C29/L32,0)</f>
        <v>0</v>
      </c>
      <c r="H29" s="166">
        <f>IF(H11&gt;0,C29/L32,0)</f>
        <v>0</v>
      </c>
      <c r="I29" s="166">
        <f>IF(I11&gt;0,C29/L32,0)</f>
        <v>0</v>
      </c>
      <c r="J29" s="166">
        <f>IF(J11&gt;0,C29/L32,0)</f>
        <v>0</v>
      </c>
      <c r="K29" s="16"/>
      <c r="L29" s="166">
        <f>SUM(D29:J29)</f>
        <v>0</v>
      </c>
      <c r="M29" s="16"/>
      <c r="N29" s="16"/>
      <c r="O29" s="72"/>
      <c r="P29" s="211"/>
      <c r="AB29" s="213" t="s">
        <v>110</v>
      </c>
      <c r="AC29" s="229">
        <f>C29</f>
        <v>0</v>
      </c>
      <c r="AD29" s="166">
        <f>IF(AD11&gt;0,AC29/AL32,0)</f>
        <v>0</v>
      </c>
      <c r="AE29" s="166">
        <f>IF(AE11&gt;0,AC29/AL32,0)</f>
        <v>0</v>
      </c>
      <c r="AF29" s="166">
        <f>IF(AF11&gt;0,AC29/AL32,0)</f>
        <v>0</v>
      </c>
      <c r="AG29" s="166">
        <f>IF(AG11&gt;0,AC29/AL32,0)</f>
        <v>0</v>
      </c>
      <c r="AH29" s="166">
        <f>IF(AH11&gt;0,AC29/AL32,0)</f>
        <v>0</v>
      </c>
      <c r="AI29" s="166">
        <f>IF(AI11&gt;0,AC29/AL32,0)</f>
        <v>0</v>
      </c>
      <c r="AJ29" s="166">
        <f>IF(AJ11&gt;0,AC29/AL32,0)</f>
        <v>0</v>
      </c>
      <c r="AK29" s="16"/>
      <c r="AL29" s="166">
        <f>SUM(AD29:AJ29)</f>
        <v>0</v>
      </c>
      <c r="AM29" s="16"/>
      <c r="AN29" s="16"/>
      <c r="AO29" s="72"/>
      <c r="AP29" s="211"/>
      <c r="BB29" s="213" t="s">
        <v>110</v>
      </c>
      <c r="BC29" s="229">
        <f>AC29</f>
        <v>0</v>
      </c>
      <c r="BD29" s="166">
        <f>IF(BD11&gt;0,BC29/BL32,0)</f>
        <v>0</v>
      </c>
      <c r="BE29" s="166">
        <f>IF(BE11&gt;0,BC29/BL32,0)</f>
        <v>0</v>
      </c>
      <c r="BF29" s="166">
        <f>IF(BF11&gt;0,BC29/BL32,0)</f>
        <v>0</v>
      </c>
      <c r="BG29" s="166">
        <f>IF(BG11&gt;0,BC29/BL32,0)</f>
        <v>0</v>
      </c>
      <c r="BH29" s="166">
        <f>IF(BH11&gt;0,BC29/BL32,0)</f>
        <v>0</v>
      </c>
      <c r="BI29" s="166">
        <f>IF(BI11&gt;0,BC29/BL32,0)</f>
        <v>0</v>
      </c>
      <c r="BJ29" s="166">
        <f>IF(BJ11&gt;0,BC29/BL32,0)</f>
        <v>0</v>
      </c>
      <c r="BK29" s="16"/>
      <c r="BL29" s="166">
        <f>SUM(BD29:BJ29)</f>
        <v>0</v>
      </c>
      <c r="BM29" s="16"/>
      <c r="BN29" s="16"/>
      <c r="BO29" s="72"/>
      <c r="BP29" s="211"/>
      <c r="CB29" s="213" t="s">
        <v>110</v>
      </c>
      <c r="CC29" s="229">
        <f>BC29</f>
        <v>0</v>
      </c>
      <c r="CD29" s="166">
        <f>IF(CD11&gt;0,CC29/CL32,0)</f>
        <v>0</v>
      </c>
      <c r="CE29" s="166">
        <f>IF(CE11&gt;0,CC29/CL32,0)</f>
        <v>0</v>
      </c>
      <c r="CF29" s="166">
        <f>IF(CF11&gt;0,CC29/CL32,0)</f>
        <v>0</v>
      </c>
      <c r="CG29" s="166">
        <f>IF(CG11&gt;0,CC29/CL32,0)</f>
        <v>0</v>
      </c>
      <c r="CH29" s="166">
        <f>IF(CH11&gt;0,CC29/CL32,0)</f>
        <v>0</v>
      </c>
      <c r="CI29" s="166">
        <f>IF(CI11&gt;0,CC29/CL32,0)</f>
        <v>0</v>
      </c>
      <c r="CJ29" s="166">
        <f>IF(CJ11&gt;0,CC29/CL32,0)</f>
        <v>0</v>
      </c>
      <c r="CK29" s="16"/>
      <c r="CL29" s="166">
        <f>SUM(CD29:CJ29)</f>
        <v>0</v>
      </c>
      <c r="CM29" s="16"/>
      <c r="CN29" s="16"/>
      <c r="CO29" s="72"/>
      <c r="CP29" s="211"/>
      <c r="CQ29" s="17"/>
      <c r="CR29" s="16"/>
    </row>
    <row r="30" spans="2:96" s="2" customFormat="1" x14ac:dyDescent="0.35">
      <c r="B30" s="213" t="s">
        <v>96</v>
      </c>
      <c r="C30" s="186"/>
      <c r="D30" s="225"/>
      <c r="E30" s="225"/>
      <c r="F30" s="225"/>
      <c r="G30" s="225"/>
      <c r="H30" s="225"/>
      <c r="I30" s="225"/>
      <c r="J30" s="225"/>
      <c r="K30" s="16"/>
      <c r="L30" s="224">
        <f>SUM(D30:J30)</f>
        <v>0</v>
      </c>
      <c r="M30" s="16"/>
      <c r="N30" s="16"/>
      <c r="O30" s="72"/>
      <c r="P30" s="211"/>
      <c r="AB30" s="213" t="s">
        <v>96</v>
      </c>
      <c r="AC30" s="186"/>
      <c r="AD30" s="225"/>
      <c r="AE30" s="225"/>
      <c r="AF30" s="225"/>
      <c r="AG30" s="225"/>
      <c r="AH30" s="225"/>
      <c r="AI30" s="225"/>
      <c r="AJ30" s="225"/>
      <c r="AK30" s="16"/>
      <c r="AL30" s="224">
        <f>SUM(AD30:AJ30)</f>
        <v>0</v>
      </c>
      <c r="AM30" s="16"/>
      <c r="AN30" s="16"/>
      <c r="AO30" s="72"/>
      <c r="AP30" s="211"/>
      <c r="BB30" s="213" t="s">
        <v>96</v>
      </c>
      <c r="BC30" s="186"/>
      <c r="BD30" s="225"/>
      <c r="BE30" s="225"/>
      <c r="BF30" s="225"/>
      <c r="BG30" s="225"/>
      <c r="BH30" s="225"/>
      <c r="BI30" s="225"/>
      <c r="BJ30" s="225"/>
      <c r="BK30" s="16"/>
      <c r="BL30" s="224">
        <f>SUM(BD30:BJ30)</f>
        <v>0</v>
      </c>
      <c r="BM30" s="16"/>
      <c r="BN30" s="16"/>
      <c r="BO30" s="72"/>
      <c r="BP30" s="211"/>
      <c r="CB30" s="213" t="s">
        <v>96</v>
      </c>
      <c r="CC30" s="186"/>
      <c r="CD30" s="225"/>
      <c r="CE30" s="225"/>
      <c r="CF30" s="225"/>
      <c r="CG30" s="225"/>
      <c r="CH30" s="225"/>
      <c r="CI30" s="225"/>
      <c r="CJ30" s="225"/>
      <c r="CK30" s="16"/>
      <c r="CL30" s="224">
        <f>SUM(CD30:CJ30)</f>
        <v>0</v>
      </c>
      <c r="CM30" s="16"/>
      <c r="CN30" s="16"/>
      <c r="CO30" s="72"/>
      <c r="CP30" s="211"/>
      <c r="CQ30" s="17"/>
      <c r="CR30" s="16"/>
    </row>
    <row r="31" spans="2:96" s="2" customFormat="1" x14ac:dyDescent="0.35">
      <c r="B31" s="209" t="s">
        <v>112</v>
      </c>
      <c r="C31" s="186"/>
      <c r="D31" s="166">
        <f>SUM(D27:D30)</f>
        <v>0</v>
      </c>
      <c r="E31" s="166">
        <f t="shared" ref="E31:J31" si="62">SUM(E27:E30)</f>
        <v>0</v>
      </c>
      <c r="F31" s="166">
        <f t="shared" si="62"/>
        <v>0</v>
      </c>
      <c r="G31" s="166">
        <f t="shared" si="62"/>
        <v>0</v>
      </c>
      <c r="H31" s="166">
        <f t="shared" si="62"/>
        <v>0</v>
      </c>
      <c r="I31" s="166">
        <f t="shared" si="62"/>
        <v>0</v>
      </c>
      <c r="J31" s="166">
        <f t="shared" si="62"/>
        <v>0</v>
      </c>
      <c r="K31" s="16"/>
      <c r="L31" s="166">
        <f>SUM(L27:L30)</f>
        <v>0</v>
      </c>
      <c r="M31" s="16"/>
      <c r="N31" s="16"/>
      <c r="O31" s="72"/>
      <c r="P31" s="211"/>
      <c r="AB31" s="209" t="s">
        <v>112</v>
      </c>
      <c r="AC31" s="186"/>
      <c r="AD31" s="166">
        <f>SUM(AD27:AD30)</f>
        <v>0</v>
      </c>
      <c r="AE31" s="166">
        <f t="shared" ref="AE31" si="63">SUM(AE27:AE30)</f>
        <v>0</v>
      </c>
      <c r="AF31" s="166">
        <f t="shared" ref="AF31" si="64">SUM(AF27:AF30)</f>
        <v>0</v>
      </c>
      <c r="AG31" s="166">
        <f t="shared" ref="AG31" si="65">SUM(AG27:AG30)</f>
        <v>0</v>
      </c>
      <c r="AH31" s="166">
        <f t="shared" ref="AH31" si="66">SUM(AH27:AH30)</f>
        <v>0</v>
      </c>
      <c r="AI31" s="166">
        <f t="shared" ref="AI31" si="67">SUM(AI27:AI30)</f>
        <v>0</v>
      </c>
      <c r="AJ31" s="166">
        <f t="shared" ref="AJ31" si="68">SUM(AJ27:AJ30)</f>
        <v>0</v>
      </c>
      <c r="AK31" s="16"/>
      <c r="AL31" s="166">
        <f>SUM(AL27:AL30)</f>
        <v>0</v>
      </c>
      <c r="AM31" s="16"/>
      <c r="AN31" s="16"/>
      <c r="AO31" s="72"/>
      <c r="AP31" s="211"/>
      <c r="BB31" s="209" t="s">
        <v>112</v>
      </c>
      <c r="BC31" s="186"/>
      <c r="BD31" s="166">
        <f>SUM(BD27:BD30)</f>
        <v>0</v>
      </c>
      <c r="BE31" s="166">
        <f t="shared" ref="BE31" si="69">SUM(BE27:BE30)</f>
        <v>0</v>
      </c>
      <c r="BF31" s="166">
        <f t="shared" ref="BF31" si="70">SUM(BF27:BF30)</f>
        <v>0</v>
      </c>
      <c r="BG31" s="166">
        <f t="shared" ref="BG31" si="71">SUM(BG27:BG30)</f>
        <v>0</v>
      </c>
      <c r="BH31" s="166">
        <f t="shared" ref="BH31" si="72">SUM(BH27:BH30)</f>
        <v>0</v>
      </c>
      <c r="BI31" s="166">
        <f t="shared" ref="BI31" si="73">SUM(BI27:BI30)</f>
        <v>0</v>
      </c>
      <c r="BJ31" s="166">
        <f t="shared" ref="BJ31" si="74">SUM(BJ27:BJ30)</f>
        <v>0</v>
      </c>
      <c r="BK31" s="16"/>
      <c r="BL31" s="166">
        <f>SUM(BL27:BL30)</f>
        <v>0</v>
      </c>
      <c r="BM31" s="16"/>
      <c r="BN31" s="16"/>
      <c r="BO31" s="72"/>
      <c r="BP31" s="211"/>
      <c r="CB31" s="209" t="s">
        <v>112</v>
      </c>
      <c r="CC31" s="186"/>
      <c r="CD31" s="166">
        <f>SUM(CD27:CD30)</f>
        <v>0</v>
      </c>
      <c r="CE31" s="166">
        <f t="shared" ref="CE31" si="75">SUM(CE27:CE30)</f>
        <v>0</v>
      </c>
      <c r="CF31" s="166">
        <f t="shared" ref="CF31" si="76">SUM(CF27:CF30)</f>
        <v>0</v>
      </c>
      <c r="CG31" s="166">
        <f t="shared" ref="CG31" si="77">SUM(CG27:CG30)</f>
        <v>0</v>
      </c>
      <c r="CH31" s="166">
        <f t="shared" ref="CH31" si="78">SUM(CH27:CH30)</f>
        <v>0</v>
      </c>
      <c r="CI31" s="166">
        <f t="shared" ref="CI31" si="79">SUM(CI27:CI30)</f>
        <v>0</v>
      </c>
      <c r="CJ31" s="166">
        <f t="shared" ref="CJ31" si="80">SUM(CJ27:CJ30)</f>
        <v>0</v>
      </c>
      <c r="CK31" s="16"/>
      <c r="CL31" s="166">
        <f>SUM(CL27:CL30)</f>
        <v>0</v>
      </c>
      <c r="CM31" s="16"/>
      <c r="CN31" s="16"/>
      <c r="CO31" s="72"/>
      <c r="CP31" s="211"/>
      <c r="CQ31" s="17"/>
      <c r="CR31" s="16"/>
    </row>
    <row r="32" spans="2:96" s="2" customFormat="1" ht="18.75" hidden="1" customHeight="1" x14ac:dyDescent="0.35">
      <c r="B32" s="209"/>
      <c r="C32" s="186"/>
      <c r="D32" s="226">
        <f>IF(D11&gt;0,1,0)</f>
        <v>0</v>
      </c>
      <c r="E32" s="226">
        <f t="shared" ref="E32:J32" si="81">IF(E11&gt;0,1,0)</f>
        <v>0</v>
      </c>
      <c r="F32" s="226">
        <f t="shared" si="81"/>
        <v>0</v>
      </c>
      <c r="G32" s="226">
        <f t="shared" si="81"/>
        <v>0</v>
      </c>
      <c r="H32" s="226">
        <f t="shared" si="81"/>
        <v>0</v>
      </c>
      <c r="I32" s="226">
        <f t="shared" si="81"/>
        <v>0</v>
      </c>
      <c r="J32" s="226">
        <f t="shared" si="81"/>
        <v>0</v>
      </c>
      <c r="K32" s="16"/>
      <c r="L32" s="226">
        <f>SUM(D32:K32)</f>
        <v>0</v>
      </c>
      <c r="M32" s="16"/>
      <c r="N32" s="16"/>
      <c r="O32" s="72"/>
      <c r="P32" s="211"/>
      <c r="AB32" s="209"/>
      <c r="AC32" s="186"/>
      <c r="AD32" s="226">
        <f>IF(AD11&gt;0,1,0)</f>
        <v>0</v>
      </c>
      <c r="AE32" s="226">
        <f t="shared" ref="AE32:AJ32" si="82">IF(AE11&gt;0,1,0)</f>
        <v>0</v>
      </c>
      <c r="AF32" s="226">
        <f t="shared" si="82"/>
        <v>0</v>
      </c>
      <c r="AG32" s="226">
        <f t="shared" si="82"/>
        <v>0</v>
      </c>
      <c r="AH32" s="226">
        <f t="shared" si="82"/>
        <v>0</v>
      </c>
      <c r="AI32" s="226">
        <f t="shared" si="82"/>
        <v>0</v>
      </c>
      <c r="AJ32" s="226">
        <f t="shared" si="82"/>
        <v>0</v>
      </c>
      <c r="AK32" s="16"/>
      <c r="AL32" s="226">
        <f>SUM(AD32:AK32)</f>
        <v>0</v>
      </c>
      <c r="AM32" s="16"/>
      <c r="AN32" s="16"/>
      <c r="AO32" s="72"/>
      <c r="AP32" s="211"/>
      <c r="BB32" s="209"/>
      <c r="BC32" s="186"/>
      <c r="BD32" s="226">
        <f>IF(BD11&gt;0,1,0)</f>
        <v>0</v>
      </c>
      <c r="BE32" s="226">
        <f t="shared" ref="BE32:BJ32" si="83">IF(BE11&gt;0,1,0)</f>
        <v>0</v>
      </c>
      <c r="BF32" s="226">
        <f t="shared" si="83"/>
        <v>0</v>
      </c>
      <c r="BG32" s="226">
        <f t="shared" si="83"/>
        <v>0</v>
      </c>
      <c r="BH32" s="226">
        <f t="shared" si="83"/>
        <v>0</v>
      </c>
      <c r="BI32" s="226">
        <f t="shared" si="83"/>
        <v>0</v>
      </c>
      <c r="BJ32" s="226">
        <f t="shared" si="83"/>
        <v>0</v>
      </c>
      <c r="BK32" s="16"/>
      <c r="BL32" s="226">
        <f>SUM(BD32:BK32)</f>
        <v>0</v>
      </c>
      <c r="BM32" s="16"/>
      <c r="BN32" s="16"/>
      <c r="BO32" s="72"/>
      <c r="BP32" s="211"/>
      <c r="CB32" s="209"/>
      <c r="CC32" s="186"/>
      <c r="CD32" s="226">
        <f>IF(CD11&gt;0,1,0)</f>
        <v>0</v>
      </c>
      <c r="CE32" s="226">
        <f t="shared" ref="CE32:CJ32" si="84">IF(CE11&gt;0,1,0)</f>
        <v>0</v>
      </c>
      <c r="CF32" s="226">
        <f t="shared" si="84"/>
        <v>0</v>
      </c>
      <c r="CG32" s="226">
        <f t="shared" si="84"/>
        <v>0</v>
      </c>
      <c r="CH32" s="226">
        <f t="shared" si="84"/>
        <v>0</v>
      </c>
      <c r="CI32" s="226">
        <f t="shared" si="84"/>
        <v>0</v>
      </c>
      <c r="CJ32" s="226">
        <f t="shared" si="84"/>
        <v>0</v>
      </c>
      <c r="CK32" s="16"/>
      <c r="CL32" s="226">
        <f>SUM(CD32:CK32)</f>
        <v>0</v>
      </c>
      <c r="CM32" s="16"/>
      <c r="CN32" s="16"/>
      <c r="CO32" s="72"/>
      <c r="CP32" s="211"/>
      <c r="CQ32" s="17"/>
      <c r="CR32" s="16"/>
    </row>
    <row r="33" spans="2:112" s="2" customFormat="1" x14ac:dyDescent="0.35">
      <c r="B33" s="209"/>
      <c r="C33" s="186"/>
      <c r="D33" s="166"/>
      <c r="E33" s="166"/>
      <c r="F33" s="166"/>
      <c r="G33" s="166"/>
      <c r="H33" s="166"/>
      <c r="I33" s="166"/>
      <c r="J33" s="166"/>
      <c r="K33" s="16"/>
      <c r="L33" s="166"/>
      <c r="M33" s="16"/>
      <c r="N33" s="16"/>
      <c r="O33" s="72"/>
      <c r="P33" s="211"/>
      <c r="AB33" s="209"/>
      <c r="AC33" s="186"/>
      <c r="AD33" s="166"/>
      <c r="AE33" s="166"/>
      <c r="AF33" s="166"/>
      <c r="AG33" s="166"/>
      <c r="AH33" s="166"/>
      <c r="AI33" s="166"/>
      <c r="AJ33" s="166"/>
      <c r="AK33" s="16"/>
      <c r="AL33" s="166"/>
      <c r="AM33" s="16"/>
      <c r="AN33" s="16"/>
      <c r="AO33" s="72"/>
      <c r="AP33" s="211"/>
      <c r="BB33" s="209"/>
      <c r="BC33" s="186"/>
      <c r="BD33" s="166"/>
      <c r="BE33" s="166"/>
      <c r="BF33" s="166"/>
      <c r="BG33" s="166"/>
      <c r="BH33" s="166"/>
      <c r="BI33" s="166"/>
      <c r="BJ33" s="166"/>
      <c r="BK33" s="16"/>
      <c r="BL33" s="166"/>
      <c r="BM33" s="16"/>
      <c r="BN33" s="16"/>
      <c r="BO33" s="72"/>
      <c r="BP33" s="211"/>
      <c r="CB33" s="209"/>
      <c r="CC33" s="186"/>
      <c r="CD33" s="166"/>
      <c r="CE33" s="166"/>
      <c r="CF33" s="166"/>
      <c r="CG33" s="166"/>
      <c r="CH33" s="166"/>
      <c r="CI33" s="166"/>
      <c r="CJ33" s="166"/>
      <c r="CK33" s="16"/>
      <c r="CL33" s="166"/>
      <c r="CM33" s="16"/>
      <c r="CN33" s="16"/>
      <c r="CO33" s="72"/>
      <c r="CP33" s="211"/>
      <c r="CQ33" s="17"/>
      <c r="CR33" s="16"/>
    </row>
    <row r="34" spans="2:112" s="2" customFormat="1" x14ac:dyDescent="0.35">
      <c r="B34" s="209" t="s">
        <v>145</v>
      </c>
      <c r="C34" s="186"/>
      <c r="D34" s="210"/>
      <c r="E34" s="210"/>
      <c r="F34" s="210"/>
      <c r="G34" s="210"/>
      <c r="H34" s="210"/>
      <c r="I34" s="210"/>
      <c r="J34" s="210"/>
      <c r="K34" s="16"/>
      <c r="L34" s="166">
        <f>SUM(D34:K34)</f>
        <v>0</v>
      </c>
      <c r="M34" s="16"/>
      <c r="N34" s="16"/>
      <c r="O34" s="72"/>
      <c r="P34" s="211"/>
      <c r="AB34" s="209" t="s">
        <v>145</v>
      </c>
      <c r="AC34" s="186"/>
      <c r="AD34" s="210">
        <f>D34</f>
        <v>0</v>
      </c>
      <c r="AE34" s="210">
        <f t="shared" ref="AE34:AJ35" si="85">E34</f>
        <v>0</v>
      </c>
      <c r="AF34" s="210">
        <f t="shared" si="85"/>
        <v>0</v>
      </c>
      <c r="AG34" s="210">
        <f t="shared" si="85"/>
        <v>0</v>
      </c>
      <c r="AH34" s="210">
        <f t="shared" si="85"/>
        <v>0</v>
      </c>
      <c r="AI34" s="210">
        <f t="shared" si="85"/>
        <v>0</v>
      </c>
      <c r="AJ34" s="210">
        <f t="shared" si="85"/>
        <v>0</v>
      </c>
      <c r="AK34" s="16"/>
      <c r="AL34" s="166">
        <f>SUM(AD34:AK34)</f>
        <v>0</v>
      </c>
      <c r="AM34" s="16"/>
      <c r="AN34" s="16"/>
      <c r="AO34" s="72"/>
      <c r="AP34" s="211"/>
      <c r="BB34" s="209" t="s">
        <v>145</v>
      </c>
      <c r="BC34" s="186"/>
      <c r="BD34" s="210">
        <f>AD34</f>
        <v>0</v>
      </c>
      <c r="BE34" s="210">
        <f t="shared" ref="BE34:BE35" si="86">AE34</f>
        <v>0</v>
      </c>
      <c r="BF34" s="210">
        <f t="shared" ref="BF34:BF35" si="87">AF34</f>
        <v>0</v>
      </c>
      <c r="BG34" s="210">
        <f t="shared" ref="BG34:BG35" si="88">AG34</f>
        <v>0</v>
      </c>
      <c r="BH34" s="210">
        <f t="shared" ref="BH34:BH35" si="89">AH34</f>
        <v>0</v>
      </c>
      <c r="BI34" s="210">
        <f t="shared" ref="BI34:BI35" si="90">AI34</f>
        <v>0</v>
      </c>
      <c r="BJ34" s="210">
        <f t="shared" ref="BJ34:BJ35" si="91">AJ34</f>
        <v>0</v>
      </c>
      <c r="BK34" s="16"/>
      <c r="BL34" s="166">
        <f>SUM(BD34:BK34)</f>
        <v>0</v>
      </c>
      <c r="BM34" s="16"/>
      <c r="BN34" s="16"/>
      <c r="BO34" s="72"/>
      <c r="BP34" s="211"/>
      <c r="CB34" s="209" t="s">
        <v>145</v>
      </c>
      <c r="CC34" s="186"/>
      <c r="CD34" s="210">
        <f>BD34</f>
        <v>0</v>
      </c>
      <c r="CE34" s="210">
        <f t="shared" ref="CE34:CE35" si="92">BE34</f>
        <v>0</v>
      </c>
      <c r="CF34" s="210">
        <f t="shared" ref="CF34:CF35" si="93">BF34</f>
        <v>0</v>
      </c>
      <c r="CG34" s="210">
        <f t="shared" ref="CG34:CG35" si="94">BG34</f>
        <v>0</v>
      </c>
      <c r="CH34" s="210">
        <f t="shared" ref="CH34:CH35" si="95">BH34</f>
        <v>0</v>
      </c>
      <c r="CI34" s="210">
        <f t="shared" ref="CI34:CI35" si="96">BI34</f>
        <v>0</v>
      </c>
      <c r="CJ34" s="210">
        <f t="shared" ref="CJ34:CJ35" si="97">BJ34</f>
        <v>0</v>
      </c>
      <c r="CK34" s="16"/>
      <c r="CL34" s="166">
        <f>SUM(CD34:CK34)</f>
        <v>0</v>
      </c>
      <c r="CM34" s="16"/>
      <c r="CN34" s="16"/>
      <c r="CO34" s="72"/>
      <c r="CP34" s="211"/>
      <c r="CQ34" s="17"/>
      <c r="CR34" s="16"/>
    </row>
    <row r="35" spans="2:112" s="2" customFormat="1" x14ac:dyDescent="0.35">
      <c r="B35" s="209" t="s">
        <v>140</v>
      </c>
      <c r="C35" s="186"/>
      <c r="D35" s="210"/>
      <c r="E35" s="210"/>
      <c r="F35" s="210"/>
      <c r="G35" s="210"/>
      <c r="H35" s="210"/>
      <c r="I35" s="210"/>
      <c r="J35" s="210"/>
      <c r="K35" s="16"/>
      <c r="L35" s="166">
        <f>SUM(D35:K35)</f>
        <v>0</v>
      </c>
      <c r="M35" s="16"/>
      <c r="N35" s="16"/>
      <c r="O35" s="72"/>
      <c r="P35" s="211"/>
      <c r="AB35" s="209" t="s">
        <v>140</v>
      </c>
      <c r="AC35" s="186"/>
      <c r="AD35" s="210">
        <f>D35</f>
        <v>0</v>
      </c>
      <c r="AE35" s="210">
        <f t="shared" si="85"/>
        <v>0</v>
      </c>
      <c r="AF35" s="210">
        <f t="shared" si="85"/>
        <v>0</v>
      </c>
      <c r="AG35" s="210">
        <f t="shared" si="85"/>
        <v>0</v>
      </c>
      <c r="AH35" s="210">
        <f t="shared" si="85"/>
        <v>0</v>
      </c>
      <c r="AI35" s="210">
        <f t="shared" si="85"/>
        <v>0</v>
      </c>
      <c r="AJ35" s="210">
        <f t="shared" si="85"/>
        <v>0</v>
      </c>
      <c r="AK35" s="16"/>
      <c r="AL35" s="166">
        <f>SUM(AD35:AK35)</f>
        <v>0</v>
      </c>
      <c r="AM35" s="16"/>
      <c r="AN35" s="16"/>
      <c r="AO35" s="72"/>
      <c r="AP35" s="211"/>
      <c r="BB35" s="209" t="s">
        <v>140</v>
      </c>
      <c r="BC35" s="186"/>
      <c r="BD35" s="210">
        <f>AD35</f>
        <v>0</v>
      </c>
      <c r="BE35" s="210">
        <f t="shared" si="86"/>
        <v>0</v>
      </c>
      <c r="BF35" s="210">
        <f t="shared" si="87"/>
        <v>0</v>
      </c>
      <c r="BG35" s="210">
        <f t="shared" si="88"/>
        <v>0</v>
      </c>
      <c r="BH35" s="210">
        <f t="shared" si="89"/>
        <v>0</v>
      </c>
      <c r="BI35" s="210">
        <f t="shared" si="90"/>
        <v>0</v>
      </c>
      <c r="BJ35" s="210">
        <f t="shared" si="91"/>
        <v>0</v>
      </c>
      <c r="BK35" s="16"/>
      <c r="BL35" s="166">
        <f>SUM(BD35:BK35)</f>
        <v>0</v>
      </c>
      <c r="BM35" s="16"/>
      <c r="BN35" s="16"/>
      <c r="BO35" s="72"/>
      <c r="BP35" s="211"/>
      <c r="CB35" s="209" t="s">
        <v>140</v>
      </c>
      <c r="CC35" s="186"/>
      <c r="CD35" s="210">
        <f>BD35</f>
        <v>0</v>
      </c>
      <c r="CE35" s="210">
        <f t="shared" si="92"/>
        <v>0</v>
      </c>
      <c r="CF35" s="210">
        <f t="shared" si="93"/>
        <v>0</v>
      </c>
      <c r="CG35" s="210">
        <f t="shared" si="94"/>
        <v>0</v>
      </c>
      <c r="CH35" s="210">
        <f t="shared" si="95"/>
        <v>0</v>
      </c>
      <c r="CI35" s="210">
        <f t="shared" si="96"/>
        <v>0</v>
      </c>
      <c r="CJ35" s="210">
        <f t="shared" si="97"/>
        <v>0</v>
      </c>
      <c r="CK35" s="16"/>
      <c r="CL35" s="166">
        <f>SUM(CD35:CK35)</f>
        <v>0</v>
      </c>
      <c r="CM35" s="16"/>
      <c r="CN35" s="16"/>
      <c r="CO35" s="72"/>
      <c r="CP35" s="211"/>
      <c r="CQ35" s="17"/>
      <c r="CR35" s="16"/>
    </row>
    <row r="36" spans="2:112" s="2" customFormat="1" x14ac:dyDescent="0.35">
      <c r="B36" s="209"/>
      <c r="C36" s="186"/>
      <c r="D36" s="166"/>
      <c r="E36" s="166"/>
      <c r="F36" s="166"/>
      <c r="G36" s="166"/>
      <c r="H36" s="166"/>
      <c r="I36" s="166"/>
      <c r="J36" s="166"/>
      <c r="K36" s="16"/>
      <c r="L36" s="166"/>
      <c r="M36" s="16"/>
      <c r="N36" s="16"/>
      <c r="O36" s="72"/>
      <c r="P36" s="211"/>
      <c r="AB36" s="209"/>
      <c r="AC36" s="186"/>
      <c r="AD36" s="166"/>
      <c r="AE36" s="166"/>
      <c r="AF36" s="166"/>
      <c r="AG36" s="166"/>
      <c r="AH36" s="166"/>
      <c r="AI36" s="166"/>
      <c r="AJ36" s="166"/>
      <c r="AK36" s="16"/>
      <c r="AL36" s="166"/>
      <c r="AM36" s="16"/>
      <c r="AN36" s="16"/>
      <c r="AO36" s="72"/>
      <c r="AP36" s="211"/>
      <c r="BB36" s="209"/>
      <c r="BC36" s="186"/>
      <c r="BD36" s="166"/>
      <c r="BE36" s="166"/>
      <c r="BF36" s="166"/>
      <c r="BG36" s="166"/>
      <c r="BH36" s="166"/>
      <c r="BI36" s="166"/>
      <c r="BJ36" s="166"/>
      <c r="BK36" s="16"/>
      <c r="BL36" s="166"/>
      <c r="BM36" s="16"/>
      <c r="BN36" s="16"/>
      <c r="BO36" s="72"/>
      <c r="BP36" s="211"/>
      <c r="CB36" s="209"/>
      <c r="CC36" s="186"/>
      <c r="CD36" s="166"/>
      <c r="CE36" s="166"/>
      <c r="CF36" s="166"/>
      <c r="CG36" s="166"/>
      <c r="CH36" s="166"/>
      <c r="CI36" s="166"/>
      <c r="CJ36" s="166"/>
      <c r="CK36" s="16"/>
      <c r="CL36" s="166"/>
      <c r="CM36" s="16"/>
      <c r="CN36" s="16"/>
      <c r="CO36" s="72"/>
      <c r="CP36" s="211"/>
      <c r="CQ36" s="17"/>
      <c r="CR36" s="16"/>
    </row>
    <row r="37" spans="2:112" s="2" customFormat="1" x14ac:dyDescent="0.35">
      <c r="B37" s="209" t="s">
        <v>265</v>
      </c>
      <c r="C37" s="186" t="s">
        <v>141</v>
      </c>
      <c r="D37" s="222">
        <v>0</v>
      </c>
      <c r="E37" s="223">
        <f>D37</f>
        <v>0</v>
      </c>
      <c r="F37" s="223">
        <f>E37</f>
        <v>0</v>
      </c>
      <c r="G37" s="223">
        <f t="shared" ref="G37:J37" si="98">F37</f>
        <v>0</v>
      </c>
      <c r="H37" s="223">
        <f t="shared" si="98"/>
        <v>0</v>
      </c>
      <c r="I37" s="223">
        <f t="shared" si="98"/>
        <v>0</v>
      </c>
      <c r="J37" s="223">
        <f t="shared" si="98"/>
        <v>0</v>
      </c>
      <c r="K37" s="16"/>
      <c r="L37" s="166"/>
      <c r="M37" s="16"/>
      <c r="N37" s="16"/>
      <c r="O37" s="72"/>
      <c r="P37" s="211"/>
      <c r="AB37" s="209" t="s">
        <v>202</v>
      </c>
      <c r="AC37" s="186" t="s">
        <v>141</v>
      </c>
      <c r="AD37" s="222">
        <f>D37</f>
        <v>0</v>
      </c>
      <c r="AE37" s="222">
        <f t="shared" ref="AE37:AJ37" si="99">E37</f>
        <v>0</v>
      </c>
      <c r="AF37" s="222">
        <f t="shared" si="99"/>
        <v>0</v>
      </c>
      <c r="AG37" s="222">
        <f t="shared" si="99"/>
        <v>0</v>
      </c>
      <c r="AH37" s="222">
        <f t="shared" si="99"/>
        <v>0</v>
      </c>
      <c r="AI37" s="222">
        <f t="shared" si="99"/>
        <v>0</v>
      </c>
      <c r="AJ37" s="222">
        <f t="shared" si="99"/>
        <v>0</v>
      </c>
      <c r="AK37" s="16"/>
      <c r="AL37" s="166"/>
      <c r="AM37" s="16"/>
      <c r="AN37" s="16"/>
      <c r="AO37" s="72"/>
      <c r="AP37" s="211"/>
      <c r="BB37" s="209" t="s">
        <v>202</v>
      </c>
      <c r="BC37" s="186" t="s">
        <v>141</v>
      </c>
      <c r="BD37" s="222">
        <f>AD37</f>
        <v>0</v>
      </c>
      <c r="BE37" s="222">
        <f t="shared" ref="BE37:BJ37" si="100">AE37</f>
        <v>0</v>
      </c>
      <c r="BF37" s="222">
        <f t="shared" si="100"/>
        <v>0</v>
      </c>
      <c r="BG37" s="222">
        <f t="shared" si="100"/>
        <v>0</v>
      </c>
      <c r="BH37" s="222">
        <f t="shared" si="100"/>
        <v>0</v>
      </c>
      <c r="BI37" s="222">
        <f t="shared" si="100"/>
        <v>0</v>
      </c>
      <c r="BJ37" s="222">
        <f t="shared" si="100"/>
        <v>0</v>
      </c>
      <c r="BK37" s="16"/>
      <c r="BL37" s="166"/>
      <c r="BM37" s="16"/>
      <c r="BN37" s="16"/>
      <c r="BO37" s="72"/>
      <c r="BP37" s="211"/>
      <c r="CB37" s="209" t="s">
        <v>202</v>
      </c>
      <c r="CC37" s="186" t="s">
        <v>141</v>
      </c>
      <c r="CD37" s="222">
        <f>BD37</f>
        <v>0</v>
      </c>
      <c r="CE37" s="223">
        <f>CD37</f>
        <v>0</v>
      </c>
      <c r="CF37" s="223">
        <f>CE37</f>
        <v>0</v>
      </c>
      <c r="CG37" s="223">
        <f t="shared" ref="CG37:CJ37" si="101">CF37</f>
        <v>0</v>
      </c>
      <c r="CH37" s="223">
        <f t="shared" si="101"/>
        <v>0</v>
      </c>
      <c r="CI37" s="223">
        <f t="shared" si="101"/>
        <v>0</v>
      </c>
      <c r="CJ37" s="223">
        <f t="shared" si="101"/>
        <v>0</v>
      </c>
      <c r="CK37" s="16"/>
      <c r="CL37" s="166"/>
      <c r="CM37" s="16"/>
      <c r="CN37" s="16"/>
      <c r="CO37" s="72"/>
      <c r="CP37" s="211"/>
      <c r="CQ37" s="17"/>
      <c r="CR37" s="16"/>
    </row>
    <row r="38" spans="2:112" s="2" customFormat="1" ht="21" x14ac:dyDescent="0.5">
      <c r="B38" s="209" t="s">
        <v>144</v>
      </c>
      <c r="C38" s="186" t="s">
        <v>11</v>
      </c>
      <c r="D38" s="210"/>
      <c r="E38" s="210"/>
      <c r="F38" s="210"/>
      <c r="G38" s="210"/>
      <c r="H38" s="210"/>
      <c r="I38" s="210"/>
      <c r="J38" s="210"/>
      <c r="K38" s="16"/>
      <c r="L38" s="166"/>
      <c r="M38" s="16"/>
      <c r="N38" s="16"/>
      <c r="O38" s="72"/>
      <c r="P38" s="211"/>
      <c r="AB38" s="209" t="s">
        <v>144</v>
      </c>
      <c r="AC38" s="186" t="s">
        <v>11</v>
      </c>
      <c r="AD38" s="210">
        <f>D38</f>
        <v>0</v>
      </c>
      <c r="AE38" s="210">
        <f>AD38</f>
        <v>0</v>
      </c>
      <c r="AF38" s="210">
        <f t="shared" ref="AF38:AJ38" si="102">AE38</f>
        <v>0</v>
      </c>
      <c r="AG38" s="210">
        <f t="shared" si="102"/>
        <v>0</v>
      </c>
      <c r="AH38" s="210">
        <f t="shared" si="102"/>
        <v>0</v>
      </c>
      <c r="AI38" s="210">
        <f t="shared" si="102"/>
        <v>0</v>
      </c>
      <c r="AJ38" s="210">
        <f t="shared" si="102"/>
        <v>0</v>
      </c>
      <c r="AK38" s="16"/>
      <c r="AL38" s="166"/>
      <c r="AM38" s="16"/>
      <c r="AN38" s="16"/>
      <c r="AO38" s="72"/>
      <c r="AP38" s="211"/>
      <c r="BB38" s="209" t="s">
        <v>144</v>
      </c>
      <c r="BC38" s="186" t="s">
        <v>11</v>
      </c>
      <c r="BD38" s="210">
        <f>AD38</f>
        <v>0</v>
      </c>
      <c r="BE38" s="210">
        <f>BD38</f>
        <v>0</v>
      </c>
      <c r="BF38" s="210">
        <f t="shared" ref="BF38:BJ38" si="103">BE38</f>
        <v>0</v>
      </c>
      <c r="BG38" s="210">
        <f t="shared" si="103"/>
        <v>0</v>
      </c>
      <c r="BH38" s="210">
        <f t="shared" si="103"/>
        <v>0</v>
      </c>
      <c r="BI38" s="210">
        <f t="shared" si="103"/>
        <v>0</v>
      </c>
      <c r="BJ38" s="210">
        <f t="shared" si="103"/>
        <v>0</v>
      </c>
      <c r="BK38" s="16"/>
      <c r="BL38" s="166"/>
      <c r="BM38" s="16"/>
      <c r="BN38" s="16"/>
      <c r="BO38" s="72"/>
      <c r="BP38" s="211"/>
      <c r="CB38" s="209" t="s">
        <v>144</v>
      </c>
      <c r="CC38" s="186" t="s">
        <v>11</v>
      </c>
      <c r="CD38" s="210">
        <f>BD38</f>
        <v>0</v>
      </c>
      <c r="CE38" s="210">
        <f>CD38</f>
        <v>0</v>
      </c>
      <c r="CF38" s="210">
        <f t="shared" ref="CF38:CJ38" si="104">CE38</f>
        <v>0</v>
      </c>
      <c r="CG38" s="210">
        <f t="shared" si="104"/>
        <v>0</v>
      </c>
      <c r="CH38" s="210">
        <f t="shared" si="104"/>
        <v>0</v>
      </c>
      <c r="CI38" s="210">
        <f t="shared" si="104"/>
        <v>0</v>
      </c>
      <c r="CJ38" s="210">
        <f t="shared" si="104"/>
        <v>0</v>
      </c>
      <c r="CK38" s="16"/>
      <c r="CL38" s="166"/>
      <c r="CM38" s="16"/>
      <c r="CN38" s="16"/>
      <c r="CO38" s="72"/>
      <c r="CP38" s="211"/>
      <c r="CQ38" s="17"/>
      <c r="CR38" s="16"/>
    </row>
    <row r="39" spans="2:112" s="2" customFormat="1" x14ac:dyDescent="0.35">
      <c r="B39" s="209"/>
      <c r="C39" s="186"/>
      <c r="D39" s="166"/>
      <c r="E39" s="166"/>
      <c r="F39" s="166"/>
      <c r="G39" s="166"/>
      <c r="H39" s="166"/>
      <c r="I39" s="166"/>
      <c r="J39" s="166"/>
      <c r="K39" s="16"/>
      <c r="L39" s="166"/>
      <c r="M39" s="16"/>
      <c r="N39" s="16"/>
      <c r="O39" s="72"/>
      <c r="P39" s="211"/>
      <c r="AB39" s="209"/>
      <c r="AC39" s="186"/>
      <c r="AD39" s="166"/>
      <c r="AE39" s="166"/>
      <c r="AF39" s="166"/>
      <c r="AG39" s="166"/>
      <c r="AH39" s="166"/>
      <c r="AI39" s="166"/>
      <c r="AJ39" s="166"/>
      <c r="AK39" s="16"/>
      <c r="AL39" s="166"/>
      <c r="AM39" s="16"/>
      <c r="AN39" s="16"/>
      <c r="AO39" s="72"/>
      <c r="AP39" s="211"/>
      <c r="BB39" s="209"/>
      <c r="BC39" s="186"/>
      <c r="BD39" s="166"/>
      <c r="BE39" s="166"/>
      <c r="BF39" s="166"/>
      <c r="BG39" s="166"/>
      <c r="BH39" s="166"/>
      <c r="BI39" s="166"/>
      <c r="BJ39" s="166"/>
      <c r="BK39" s="16"/>
      <c r="BL39" s="166"/>
      <c r="BM39" s="16"/>
      <c r="BN39" s="16"/>
      <c r="BO39" s="72"/>
      <c r="BP39" s="211"/>
      <c r="CB39" s="209"/>
      <c r="CC39" s="186"/>
      <c r="CD39" s="166"/>
      <c r="CE39" s="166"/>
      <c r="CF39" s="166"/>
      <c r="CG39" s="166"/>
      <c r="CH39" s="166"/>
      <c r="CI39" s="166"/>
      <c r="CJ39" s="166"/>
      <c r="CK39" s="16"/>
      <c r="CL39" s="166"/>
      <c r="CM39" s="16"/>
      <c r="CN39" s="16"/>
      <c r="CO39" s="72"/>
      <c r="CP39" s="211"/>
      <c r="CQ39" s="17"/>
      <c r="CR39" s="16"/>
    </row>
    <row r="40" spans="2:112" ht="15" thickBot="1" x14ac:dyDescent="0.4">
      <c r="B40" s="72"/>
      <c r="D40" s="31"/>
      <c r="E40" s="31"/>
      <c r="F40" s="31"/>
      <c r="G40" s="31"/>
      <c r="H40" s="31"/>
      <c r="I40" s="31"/>
      <c r="J40" s="31"/>
      <c r="O40" s="40"/>
      <c r="P40" s="39"/>
      <c r="AB40" s="72"/>
      <c r="AD40" s="31"/>
      <c r="AE40" s="31"/>
      <c r="AF40" s="31"/>
      <c r="AG40" s="31"/>
      <c r="AH40" s="31"/>
      <c r="AI40" s="31"/>
      <c r="AJ40" s="31"/>
      <c r="AO40" s="40"/>
      <c r="AP40" s="39"/>
      <c r="BB40" s="72"/>
      <c r="BD40" s="31"/>
      <c r="BE40" s="31"/>
      <c r="BF40" s="31"/>
      <c r="BG40" s="31"/>
      <c r="BH40" s="31"/>
      <c r="BI40" s="31"/>
      <c r="BJ40" s="31"/>
      <c r="BO40" s="40"/>
      <c r="BP40" s="39"/>
      <c r="CB40" s="72"/>
      <c r="CD40" s="31"/>
      <c r="CE40" s="31"/>
      <c r="CF40" s="31"/>
      <c r="CG40" s="31"/>
      <c r="CH40" s="31"/>
      <c r="CI40" s="31"/>
      <c r="CJ40" s="31"/>
      <c r="CO40" s="40"/>
      <c r="CP40" s="39"/>
      <c r="CQ40" s="5"/>
      <c r="CR40" s="16"/>
      <c r="CS40" s="2"/>
      <c r="CT40" s="2"/>
      <c r="CU40" s="2"/>
      <c r="CV40" s="2"/>
      <c r="CW40" s="2"/>
      <c r="CX40" s="2"/>
      <c r="CY40" s="2"/>
      <c r="CZ40" s="2"/>
      <c r="DA40" s="2"/>
      <c r="DB40" s="2"/>
      <c r="DD40" s="2"/>
      <c r="DE40" s="2"/>
      <c r="DF40" s="2"/>
      <c r="DG40" s="2"/>
      <c r="DH40" s="2"/>
    </row>
    <row r="41" spans="2:112" x14ac:dyDescent="0.35">
      <c r="B41" s="169" t="s">
        <v>169</v>
      </c>
      <c r="C41" s="44"/>
      <c r="D41" s="45" t="s">
        <v>17</v>
      </c>
      <c r="E41" s="45" t="s">
        <v>18</v>
      </c>
      <c r="F41" s="45" t="s">
        <v>19</v>
      </c>
      <c r="G41" s="45" t="s">
        <v>20</v>
      </c>
      <c r="H41" s="45" t="s">
        <v>21</v>
      </c>
      <c r="I41" s="45" t="s">
        <v>22</v>
      </c>
      <c r="J41" s="45" t="s">
        <v>23</v>
      </c>
      <c r="K41" s="44"/>
      <c r="L41" s="45" t="s">
        <v>1</v>
      </c>
      <c r="M41" s="46" t="s">
        <v>25</v>
      </c>
      <c r="N41" s="58" t="s">
        <v>143</v>
      </c>
      <c r="O41" s="40"/>
      <c r="P41" s="39"/>
      <c r="AB41" s="63" t="s">
        <v>168</v>
      </c>
      <c r="AC41" s="44"/>
      <c r="AD41" s="45" t="s">
        <v>17</v>
      </c>
      <c r="AE41" s="45" t="s">
        <v>18</v>
      </c>
      <c r="AF41" s="45" t="s">
        <v>19</v>
      </c>
      <c r="AG41" s="45" t="s">
        <v>20</v>
      </c>
      <c r="AH41" s="45" t="s">
        <v>21</v>
      </c>
      <c r="AI41" s="45" t="s">
        <v>22</v>
      </c>
      <c r="AJ41" s="45" t="s">
        <v>23</v>
      </c>
      <c r="AK41" s="44"/>
      <c r="AL41" s="45" t="s">
        <v>1</v>
      </c>
      <c r="AM41" s="46" t="s">
        <v>25</v>
      </c>
      <c r="AN41" s="58" t="s">
        <v>143</v>
      </c>
      <c r="AO41" s="40"/>
      <c r="AP41" s="39"/>
      <c r="BB41" s="169" t="s">
        <v>167</v>
      </c>
      <c r="BC41" s="44"/>
      <c r="BD41" s="45" t="s">
        <v>17</v>
      </c>
      <c r="BE41" s="45" t="s">
        <v>18</v>
      </c>
      <c r="BF41" s="45" t="s">
        <v>19</v>
      </c>
      <c r="BG41" s="45" t="s">
        <v>20</v>
      </c>
      <c r="BH41" s="45" t="s">
        <v>21</v>
      </c>
      <c r="BI41" s="45" t="s">
        <v>22</v>
      </c>
      <c r="BJ41" s="45" t="s">
        <v>23</v>
      </c>
      <c r="BK41" s="44"/>
      <c r="BL41" s="45" t="s">
        <v>1</v>
      </c>
      <c r="BM41" s="46" t="s">
        <v>25</v>
      </c>
      <c r="BN41" s="58" t="s">
        <v>143</v>
      </c>
      <c r="BO41" s="40"/>
      <c r="BP41" s="39"/>
      <c r="CB41" s="169" t="s">
        <v>170</v>
      </c>
      <c r="CC41" s="44"/>
      <c r="CD41" s="45" t="s">
        <v>17</v>
      </c>
      <c r="CE41" s="45" t="s">
        <v>18</v>
      </c>
      <c r="CF41" s="45" t="s">
        <v>19</v>
      </c>
      <c r="CG41" s="45" t="s">
        <v>20</v>
      </c>
      <c r="CH41" s="45" t="s">
        <v>21</v>
      </c>
      <c r="CI41" s="45" t="s">
        <v>22</v>
      </c>
      <c r="CJ41" s="45" t="s">
        <v>23</v>
      </c>
      <c r="CK41" s="44"/>
      <c r="CL41" s="45" t="s">
        <v>1</v>
      </c>
      <c r="CM41" s="46" t="s">
        <v>25</v>
      </c>
      <c r="CN41" s="58" t="s">
        <v>143</v>
      </c>
      <c r="CO41" s="40"/>
      <c r="CP41" s="39"/>
      <c r="CQ41" s="39"/>
      <c r="CR41" s="103"/>
      <c r="CS41" s="37"/>
      <c r="CT41" s="102"/>
      <c r="CU41" s="102"/>
      <c r="CV41" s="102"/>
      <c r="CW41" s="102"/>
      <c r="CX41" s="37"/>
      <c r="CY41" s="37"/>
      <c r="CZ41" s="37"/>
      <c r="DA41" s="37"/>
      <c r="DB41" s="38"/>
      <c r="DD41" s="140"/>
      <c r="DE41" s="139"/>
      <c r="DF41" s="139"/>
      <c r="DG41" s="139"/>
      <c r="DH41" s="142"/>
    </row>
    <row r="42" spans="2:112" x14ac:dyDescent="0.35">
      <c r="B42" s="155" t="s">
        <v>120</v>
      </c>
      <c r="C42" s="48"/>
      <c r="D42" s="49">
        <f t="shared" ref="D42:J43" si="105">D27</f>
        <v>0</v>
      </c>
      <c r="E42" s="49">
        <f t="shared" si="105"/>
        <v>0</v>
      </c>
      <c r="F42" s="49">
        <f t="shared" si="105"/>
        <v>0</v>
      </c>
      <c r="G42" s="49">
        <f t="shared" si="105"/>
        <v>0</v>
      </c>
      <c r="H42" s="49">
        <f t="shared" si="105"/>
        <v>0</v>
      </c>
      <c r="I42" s="49">
        <f t="shared" si="105"/>
        <v>0</v>
      </c>
      <c r="J42" s="49">
        <f t="shared" si="105"/>
        <v>0</v>
      </c>
      <c r="K42" s="48"/>
      <c r="L42" s="49">
        <f>SUM(D42:K42)</f>
        <v>0</v>
      </c>
      <c r="M42" s="50"/>
      <c r="N42" s="23" t="e">
        <f>L42/(L13+L14)</f>
        <v>#DIV/0!</v>
      </c>
      <c r="O42" s="40"/>
      <c r="P42" s="39"/>
      <c r="AB42" s="47" t="s">
        <v>120</v>
      </c>
      <c r="AC42" s="48"/>
      <c r="AD42" s="49">
        <f t="shared" ref="AD42:AJ43" si="106">AD27</f>
        <v>0</v>
      </c>
      <c r="AE42" s="49">
        <f t="shared" si="106"/>
        <v>0</v>
      </c>
      <c r="AF42" s="49">
        <f t="shared" si="106"/>
        <v>0</v>
      </c>
      <c r="AG42" s="49">
        <f t="shared" si="106"/>
        <v>0</v>
      </c>
      <c r="AH42" s="49">
        <f t="shared" si="106"/>
        <v>0</v>
      </c>
      <c r="AI42" s="49">
        <f t="shared" si="106"/>
        <v>0</v>
      </c>
      <c r="AJ42" s="49">
        <f t="shared" si="106"/>
        <v>0</v>
      </c>
      <c r="AK42" s="48"/>
      <c r="AL42" s="49">
        <f>SUM(AD42:AK42)</f>
        <v>0</v>
      </c>
      <c r="AM42" s="50"/>
      <c r="AN42" s="23" t="e">
        <f>AL42/(AL13+AL14)</f>
        <v>#DIV/0!</v>
      </c>
      <c r="AO42" s="40"/>
      <c r="AP42" s="39"/>
      <c r="BB42" s="155" t="s">
        <v>120</v>
      </c>
      <c r="BC42" s="48"/>
      <c r="BD42" s="49">
        <f t="shared" ref="BD42:BJ43" si="107">BD27</f>
        <v>0</v>
      </c>
      <c r="BE42" s="49">
        <f t="shared" si="107"/>
        <v>0</v>
      </c>
      <c r="BF42" s="49">
        <f t="shared" si="107"/>
        <v>0</v>
      </c>
      <c r="BG42" s="49">
        <f t="shared" si="107"/>
        <v>0</v>
      </c>
      <c r="BH42" s="49">
        <f t="shared" si="107"/>
        <v>0</v>
      </c>
      <c r="BI42" s="49">
        <f t="shared" si="107"/>
        <v>0</v>
      </c>
      <c r="BJ42" s="49">
        <f t="shared" si="107"/>
        <v>0</v>
      </c>
      <c r="BK42" s="48"/>
      <c r="BL42" s="49">
        <f>SUM(BD42:BK42)</f>
        <v>0</v>
      </c>
      <c r="BM42" s="50"/>
      <c r="BN42" s="23" t="e">
        <f>BL42/(BL13+BL14)</f>
        <v>#DIV/0!</v>
      </c>
      <c r="BO42" s="40"/>
      <c r="BP42" s="39"/>
      <c r="CB42" s="155" t="s">
        <v>120</v>
      </c>
      <c r="CC42" s="48"/>
      <c r="CD42" s="49">
        <f t="shared" ref="CD42:CJ43" si="108">CD27</f>
        <v>0</v>
      </c>
      <c r="CE42" s="49">
        <f t="shared" si="108"/>
        <v>0</v>
      </c>
      <c r="CF42" s="49">
        <f t="shared" si="108"/>
        <v>0</v>
      </c>
      <c r="CG42" s="49">
        <f t="shared" si="108"/>
        <v>0</v>
      </c>
      <c r="CH42" s="49">
        <f t="shared" si="108"/>
        <v>0</v>
      </c>
      <c r="CI42" s="49">
        <f t="shared" si="108"/>
        <v>0</v>
      </c>
      <c r="CJ42" s="49">
        <f t="shared" si="108"/>
        <v>0</v>
      </c>
      <c r="CK42" s="48"/>
      <c r="CL42" s="49">
        <f>SUM(CD42:CK42)</f>
        <v>0</v>
      </c>
      <c r="CM42" s="50"/>
      <c r="CN42" s="23" t="e">
        <f>CL42/(CL13+CL14)</f>
        <v>#DIV/0!</v>
      </c>
      <c r="CO42" s="40"/>
      <c r="CP42" s="39"/>
      <c r="CQ42" s="39"/>
      <c r="CR42" s="40"/>
      <c r="CS42" s="5"/>
      <c r="CT42" s="327" t="s">
        <v>172</v>
      </c>
      <c r="CU42" s="327"/>
      <c r="CV42" s="327"/>
      <c r="CW42" s="327"/>
      <c r="CX42" s="5"/>
      <c r="CY42" s="96" t="s">
        <v>48</v>
      </c>
      <c r="CZ42" s="5"/>
      <c r="DA42" s="107" t="s">
        <v>49</v>
      </c>
      <c r="DB42" s="39"/>
      <c r="DD42" s="144" t="s">
        <v>62</v>
      </c>
      <c r="DE42" s="90"/>
      <c r="DF42" s="145" t="s">
        <v>63</v>
      </c>
      <c r="DG42" s="90"/>
      <c r="DH42" s="143"/>
    </row>
    <row r="43" spans="2:112" x14ac:dyDescent="0.35">
      <c r="B43" s="155" t="s">
        <v>121</v>
      </c>
      <c r="C43" s="48"/>
      <c r="D43" s="49">
        <f t="shared" si="105"/>
        <v>0</v>
      </c>
      <c r="E43" s="49">
        <f t="shared" si="105"/>
        <v>0</v>
      </c>
      <c r="F43" s="49">
        <f t="shared" si="105"/>
        <v>0</v>
      </c>
      <c r="G43" s="49">
        <f t="shared" si="105"/>
        <v>0</v>
      </c>
      <c r="H43" s="49">
        <f t="shared" si="105"/>
        <v>0</v>
      </c>
      <c r="I43" s="49">
        <f t="shared" si="105"/>
        <v>0</v>
      </c>
      <c r="J43" s="49">
        <f t="shared" si="105"/>
        <v>0</v>
      </c>
      <c r="K43" s="48"/>
      <c r="L43" s="70">
        <f>SUM(D43:J43)</f>
        <v>0</v>
      </c>
      <c r="M43" s="50"/>
      <c r="N43" s="23" t="e">
        <f>L43/L15</f>
        <v>#DIV/0!</v>
      </c>
      <c r="O43" s="40"/>
      <c r="P43" s="39"/>
      <c r="AB43" s="47" t="s">
        <v>121</v>
      </c>
      <c r="AC43" s="48"/>
      <c r="AD43" s="49">
        <f t="shared" si="106"/>
        <v>0</v>
      </c>
      <c r="AE43" s="49">
        <f t="shared" si="106"/>
        <v>0</v>
      </c>
      <c r="AF43" s="49">
        <f t="shared" si="106"/>
        <v>0</v>
      </c>
      <c r="AG43" s="49">
        <f t="shared" si="106"/>
        <v>0</v>
      </c>
      <c r="AH43" s="49">
        <f t="shared" si="106"/>
        <v>0</v>
      </c>
      <c r="AI43" s="49">
        <f t="shared" si="106"/>
        <v>0</v>
      </c>
      <c r="AJ43" s="49">
        <f t="shared" si="106"/>
        <v>0</v>
      </c>
      <c r="AK43" s="48"/>
      <c r="AL43" s="70">
        <f>SUM(AD43:AJ43)</f>
        <v>0</v>
      </c>
      <c r="AM43" s="50"/>
      <c r="AN43" s="23" t="e">
        <f>AL43/AL15</f>
        <v>#DIV/0!</v>
      </c>
      <c r="AO43" s="40"/>
      <c r="AP43" s="39"/>
      <c r="BB43" s="155" t="s">
        <v>121</v>
      </c>
      <c r="BC43" s="48"/>
      <c r="BD43" s="49">
        <f t="shared" si="107"/>
        <v>0</v>
      </c>
      <c r="BE43" s="49">
        <f t="shared" si="107"/>
        <v>0</v>
      </c>
      <c r="BF43" s="49">
        <f t="shared" si="107"/>
        <v>0</v>
      </c>
      <c r="BG43" s="49">
        <f t="shared" si="107"/>
        <v>0</v>
      </c>
      <c r="BH43" s="49">
        <f t="shared" si="107"/>
        <v>0</v>
      </c>
      <c r="BI43" s="49">
        <f t="shared" si="107"/>
        <v>0</v>
      </c>
      <c r="BJ43" s="49">
        <f t="shared" si="107"/>
        <v>0</v>
      </c>
      <c r="BK43" s="48"/>
      <c r="BL43" s="70">
        <f>SUM(BD43:BJ43)</f>
        <v>0</v>
      </c>
      <c r="BM43" s="50"/>
      <c r="BN43" s="23" t="e">
        <f>BL43/BL15</f>
        <v>#DIV/0!</v>
      </c>
      <c r="BO43" s="40"/>
      <c r="BP43" s="39"/>
      <c r="CB43" s="155" t="s">
        <v>121</v>
      </c>
      <c r="CC43" s="48"/>
      <c r="CD43" s="49">
        <f t="shared" si="108"/>
        <v>0</v>
      </c>
      <c r="CE43" s="49">
        <f t="shared" si="108"/>
        <v>0</v>
      </c>
      <c r="CF43" s="49">
        <f t="shared" si="108"/>
        <v>0</v>
      </c>
      <c r="CG43" s="49">
        <f t="shared" si="108"/>
        <v>0</v>
      </c>
      <c r="CH43" s="49">
        <f t="shared" si="108"/>
        <v>0</v>
      </c>
      <c r="CI43" s="49">
        <f t="shared" si="108"/>
        <v>0</v>
      </c>
      <c r="CJ43" s="49">
        <f t="shared" si="108"/>
        <v>0</v>
      </c>
      <c r="CK43" s="48"/>
      <c r="CL43" s="70">
        <f>SUM(CD43:CJ43)</f>
        <v>0</v>
      </c>
      <c r="CM43" s="50"/>
      <c r="CN43" s="23" t="e">
        <f>CL43/CL15</f>
        <v>#DIV/0!</v>
      </c>
      <c r="CO43" s="40"/>
      <c r="CP43" s="39"/>
      <c r="CQ43" s="39"/>
      <c r="CR43" s="194">
        <f>C3</f>
        <v>44013</v>
      </c>
      <c r="CS43" s="5"/>
      <c r="CT43" s="95"/>
      <c r="CU43" s="95"/>
      <c r="CV43" s="95"/>
      <c r="CW43" s="95"/>
      <c r="CX43" s="5"/>
      <c r="CY43" s="96" t="s">
        <v>53</v>
      </c>
      <c r="CZ43" s="5"/>
      <c r="DA43" s="107" t="s">
        <v>50</v>
      </c>
      <c r="DB43" s="39"/>
      <c r="DD43" s="144" t="s">
        <v>59</v>
      </c>
      <c r="DE43" s="90"/>
      <c r="DF43" s="145" t="s">
        <v>64</v>
      </c>
      <c r="DG43" s="90"/>
      <c r="DH43" s="143"/>
    </row>
    <row r="44" spans="2:112" x14ac:dyDescent="0.35">
      <c r="B44" s="155" t="s">
        <v>122</v>
      </c>
      <c r="C44" s="48"/>
      <c r="D44" s="68">
        <f t="shared" ref="D44:J44" si="109">D29+D30</f>
        <v>0</v>
      </c>
      <c r="E44" s="68">
        <f t="shared" si="109"/>
        <v>0</v>
      </c>
      <c r="F44" s="68">
        <f t="shared" si="109"/>
        <v>0</v>
      </c>
      <c r="G44" s="68">
        <f t="shared" si="109"/>
        <v>0</v>
      </c>
      <c r="H44" s="68">
        <f t="shared" si="109"/>
        <v>0</v>
      </c>
      <c r="I44" s="68">
        <f t="shared" si="109"/>
        <v>0</v>
      </c>
      <c r="J44" s="68">
        <f t="shared" si="109"/>
        <v>0</v>
      </c>
      <c r="K44" s="48"/>
      <c r="L44" s="69">
        <f t="shared" ref="L44" si="110">SUM(D44:J44)</f>
        <v>0</v>
      </c>
      <c r="M44" s="50"/>
      <c r="N44" s="23"/>
      <c r="O44" s="40"/>
      <c r="P44" s="39"/>
      <c r="AB44" s="47" t="s">
        <v>122</v>
      </c>
      <c r="AC44" s="48"/>
      <c r="AD44" s="68">
        <f t="shared" ref="AD44:AJ44" si="111">AD29+AD30</f>
        <v>0</v>
      </c>
      <c r="AE44" s="68">
        <f t="shared" si="111"/>
        <v>0</v>
      </c>
      <c r="AF44" s="68">
        <f t="shared" si="111"/>
        <v>0</v>
      </c>
      <c r="AG44" s="68">
        <f t="shared" si="111"/>
        <v>0</v>
      </c>
      <c r="AH44" s="68">
        <f t="shared" si="111"/>
        <v>0</v>
      </c>
      <c r="AI44" s="68">
        <f t="shared" si="111"/>
        <v>0</v>
      </c>
      <c r="AJ44" s="68">
        <f t="shared" si="111"/>
        <v>0</v>
      </c>
      <c r="AK44" s="48"/>
      <c r="AL44" s="69">
        <f t="shared" ref="AL44" si="112">SUM(AD44:AJ44)</f>
        <v>0</v>
      </c>
      <c r="AM44" s="50"/>
      <c r="AN44" s="23"/>
      <c r="AO44" s="40"/>
      <c r="AP44" s="39"/>
      <c r="BB44" s="155" t="s">
        <v>122</v>
      </c>
      <c r="BC44" s="48"/>
      <c r="BD44" s="68">
        <f t="shared" ref="BD44:BJ44" si="113">BD29+BD30</f>
        <v>0</v>
      </c>
      <c r="BE44" s="68">
        <f t="shared" si="113"/>
        <v>0</v>
      </c>
      <c r="BF44" s="68">
        <f t="shared" si="113"/>
        <v>0</v>
      </c>
      <c r="BG44" s="68">
        <f t="shared" si="113"/>
        <v>0</v>
      </c>
      <c r="BH44" s="68">
        <f t="shared" si="113"/>
        <v>0</v>
      </c>
      <c r="BI44" s="68">
        <f t="shared" si="113"/>
        <v>0</v>
      </c>
      <c r="BJ44" s="68">
        <f t="shared" si="113"/>
        <v>0</v>
      </c>
      <c r="BK44" s="48"/>
      <c r="BL44" s="69">
        <f t="shared" ref="BL44" si="114">SUM(BD44:BJ44)</f>
        <v>0</v>
      </c>
      <c r="BM44" s="50"/>
      <c r="BN44" s="23"/>
      <c r="BO44" s="40"/>
      <c r="BP44" s="39"/>
      <c r="CB44" s="155" t="s">
        <v>122</v>
      </c>
      <c r="CC44" s="48"/>
      <c r="CD44" s="68">
        <f t="shared" ref="CD44:CJ44" si="115">CD29+CD30</f>
        <v>0</v>
      </c>
      <c r="CE44" s="68">
        <f t="shared" si="115"/>
        <v>0</v>
      </c>
      <c r="CF44" s="68">
        <f t="shared" si="115"/>
        <v>0</v>
      </c>
      <c r="CG44" s="68">
        <f t="shared" si="115"/>
        <v>0</v>
      </c>
      <c r="CH44" s="68">
        <f t="shared" si="115"/>
        <v>0</v>
      </c>
      <c r="CI44" s="68">
        <f t="shared" si="115"/>
        <v>0</v>
      </c>
      <c r="CJ44" s="68">
        <f t="shared" si="115"/>
        <v>0</v>
      </c>
      <c r="CK44" s="48"/>
      <c r="CL44" s="69">
        <f t="shared" ref="CL44" si="116">SUM(CD44:CJ44)</f>
        <v>0</v>
      </c>
      <c r="CM44" s="50"/>
      <c r="CN44" s="23"/>
      <c r="CO44" s="40"/>
      <c r="CP44" s="39"/>
      <c r="CQ44" s="39"/>
      <c r="CR44" s="40"/>
      <c r="CS44" s="5"/>
      <c r="CT44" s="95"/>
      <c r="CU44" s="95"/>
      <c r="CV44" s="95"/>
      <c r="CW44" s="95"/>
      <c r="CX44" s="5"/>
      <c r="CY44" s="128">
        <f>SUM(CT51:CW51)</f>
        <v>0</v>
      </c>
      <c r="CZ44" s="5"/>
      <c r="DA44" s="107" t="s">
        <v>51</v>
      </c>
      <c r="DB44" s="171">
        <f>C4</f>
        <v>31</v>
      </c>
      <c r="DD44" s="141"/>
      <c r="DE44" s="90"/>
      <c r="DF44" s="145" t="s">
        <v>65</v>
      </c>
      <c r="DG44" s="90"/>
      <c r="DH44" s="143"/>
    </row>
    <row r="45" spans="2:112" x14ac:dyDescent="0.35">
      <c r="B45" s="156" t="s">
        <v>34</v>
      </c>
      <c r="C45" s="48"/>
      <c r="D45" s="67">
        <f>SUM(D42:D44)</f>
        <v>0</v>
      </c>
      <c r="E45" s="67">
        <f t="shared" ref="E45:L45" si="117">SUM(E42:E44)</f>
        <v>0</v>
      </c>
      <c r="F45" s="67">
        <f t="shared" si="117"/>
        <v>0</v>
      </c>
      <c r="G45" s="67">
        <f t="shared" si="117"/>
        <v>0</v>
      </c>
      <c r="H45" s="67">
        <f t="shared" si="117"/>
        <v>0</v>
      </c>
      <c r="I45" s="67">
        <f t="shared" si="117"/>
        <v>0</v>
      </c>
      <c r="J45" s="67">
        <f t="shared" si="117"/>
        <v>0</v>
      </c>
      <c r="K45" s="66"/>
      <c r="L45" s="67">
        <f t="shared" si="117"/>
        <v>0</v>
      </c>
      <c r="M45" s="50"/>
      <c r="O45" s="40"/>
      <c r="P45" s="39"/>
      <c r="AB45" s="62" t="s">
        <v>34</v>
      </c>
      <c r="AC45" s="48"/>
      <c r="AD45" s="67">
        <f>SUM(AD42:AD44)</f>
        <v>0</v>
      </c>
      <c r="AE45" s="67">
        <f t="shared" ref="AE45" si="118">SUM(AE42:AE44)</f>
        <v>0</v>
      </c>
      <c r="AF45" s="67">
        <f t="shared" ref="AF45" si="119">SUM(AF42:AF44)</f>
        <v>0</v>
      </c>
      <c r="AG45" s="67">
        <f t="shared" ref="AG45" si="120">SUM(AG42:AG44)</f>
        <v>0</v>
      </c>
      <c r="AH45" s="67">
        <f t="shared" ref="AH45" si="121">SUM(AH42:AH44)</f>
        <v>0</v>
      </c>
      <c r="AI45" s="67">
        <f t="shared" ref="AI45" si="122">SUM(AI42:AI44)</f>
        <v>0</v>
      </c>
      <c r="AJ45" s="67">
        <f t="shared" ref="AJ45" si="123">SUM(AJ42:AJ44)</f>
        <v>0</v>
      </c>
      <c r="AK45" s="66"/>
      <c r="AL45" s="67">
        <f t="shared" ref="AL45" si="124">SUM(AL42:AL44)</f>
        <v>0</v>
      </c>
      <c r="AM45" s="50"/>
      <c r="AO45" s="40"/>
      <c r="AP45" s="39"/>
      <c r="BB45" s="156" t="s">
        <v>34</v>
      </c>
      <c r="BC45" s="48"/>
      <c r="BD45" s="67">
        <f>SUM(BD42:BD44)</f>
        <v>0</v>
      </c>
      <c r="BE45" s="67">
        <f t="shared" ref="BE45" si="125">SUM(BE42:BE44)</f>
        <v>0</v>
      </c>
      <c r="BF45" s="67">
        <f t="shared" ref="BF45" si="126">SUM(BF42:BF44)</f>
        <v>0</v>
      </c>
      <c r="BG45" s="67">
        <f t="shared" ref="BG45" si="127">SUM(BG42:BG44)</f>
        <v>0</v>
      </c>
      <c r="BH45" s="67">
        <f t="shared" ref="BH45" si="128">SUM(BH42:BH44)</f>
        <v>0</v>
      </c>
      <c r="BI45" s="67">
        <f t="shared" ref="BI45" si="129">SUM(BI42:BI44)</f>
        <v>0</v>
      </c>
      <c r="BJ45" s="67">
        <f t="shared" ref="BJ45" si="130">SUM(BJ42:BJ44)</f>
        <v>0</v>
      </c>
      <c r="BK45" s="66"/>
      <c r="BL45" s="67">
        <f t="shared" ref="BL45" si="131">SUM(BL42:BL44)</f>
        <v>0</v>
      </c>
      <c r="BM45" s="50"/>
      <c r="BO45" s="40"/>
      <c r="BP45" s="39"/>
      <c r="CB45" s="156" t="s">
        <v>34</v>
      </c>
      <c r="CC45" s="48"/>
      <c r="CD45" s="67">
        <f>SUM(CD42:CD44)</f>
        <v>0</v>
      </c>
      <c r="CE45" s="67">
        <f t="shared" ref="CE45" si="132">SUM(CE42:CE44)</f>
        <v>0</v>
      </c>
      <c r="CF45" s="67">
        <f t="shared" ref="CF45" si="133">SUM(CF42:CF44)</f>
        <v>0</v>
      </c>
      <c r="CG45" s="67">
        <f t="shared" ref="CG45" si="134">SUM(CG42:CG44)</f>
        <v>0</v>
      </c>
      <c r="CH45" s="67">
        <f t="shared" ref="CH45" si="135">SUM(CH42:CH44)</f>
        <v>0</v>
      </c>
      <c r="CI45" s="67">
        <f t="shared" ref="CI45" si="136">SUM(CI42:CI44)</f>
        <v>0</v>
      </c>
      <c r="CJ45" s="67">
        <f t="shared" ref="CJ45" si="137">SUM(CJ42:CJ44)</f>
        <v>0</v>
      </c>
      <c r="CK45" s="66"/>
      <c r="CL45" s="67">
        <f t="shared" ref="CL45" si="138">SUM(CL42:CL44)</f>
        <v>0</v>
      </c>
      <c r="CM45" s="50"/>
      <c r="CO45" s="40"/>
      <c r="CP45" s="39"/>
      <c r="CQ45" s="39"/>
      <c r="CR45" s="40"/>
      <c r="CS45" s="5"/>
      <c r="CT45" s="106" t="s">
        <v>40</v>
      </c>
      <c r="CU45" s="106" t="s">
        <v>44</v>
      </c>
      <c r="CV45" s="106" t="s">
        <v>46</v>
      </c>
      <c r="CW45" s="106" t="s">
        <v>47</v>
      </c>
      <c r="CX45" s="16"/>
      <c r="CY45" s="106" t="s">
        <v>1</v>
      </c>
      <c r="CZ45" s="5"/>
      <c r="DA45" s="97" t="s">
        <v>49</v>
      </c>
      <c r="DB45" s="39"/>
      <c r="DD45" s="141"/>
      <c r="DE45" s="90"/>
      <c r="DF45" s="90"/>
      <c r="DG45" s="90"/>
      <c r="DH45" s="143"/>
    </row>
    <row r="46" spans="2:112" x14ac:dyDescent="0.35">
      <c r="B46" s="155" t="s">
        <v>30</v>
      </c>
      <c r="C46" s="48"/>
      <c r="D46" s="49">
        <f>D34+D124</f>
        <v>0</v>
      </c>
      <c r="E46" s="49">
        <f t="shared" ref="E46:J46" si="139">E34+E124</f>
        <v>0</v>
      </c>
      <c r="F46" s="49">
        <f t="shared" si="139"/>
        <v>0</v>
      </c>
      <c r="G46" s="49">
        <f t="shared" si="139"/>
        <v>0</v>
      </c>
      <c r="H46" s="49">
        <f t="shared" si="139"/>
        <v>0</v>
      </c>
      <c r="I46" s="49">
        <f t="shared" si="139"/>
        <v>0</v>
      </c>
      <c r="J46" s="49">
        <f t="shared" si="139"/>
        <v>0</v>
      </c>
      <c r="K46" s="48"/>
      <c r="L46" s="49">
        <f>SUM(D46:K46)</f>
        <v>0</v>
      </c>
      <c r="M46" s="52" t="e">
        <f>L46/L$45</f>
        <v>#DIV/0!</v>
      </c>
      <c r="N46" s="23"/>
      <c r="O46" s="40"/>
      <c r="P46" s="39"/>
      <c r="AB46" s="47" t="s">
        <v>30</v>
      </c>
      <c r="AC46" s="48"/>
      <c r="AD46" s="49">
        <f>AD34+AD124</f>
        <v>0</v>
      </c>
      <c r="AE46" s="49">
        <f t="shared" ref="AE46:AJ46" si="140">AE34+AE124</f>
        <v>0</v>
      </c>
      <c r="AF46" s="49">
        <f t="shared" si="140"/>
        <v>0</v>
      </c>
      <c r="AG46" s="49">
        <f t="shared" si="140"/>
        <v>0</v>
      </c>
      <c r="AH46" s="49">
        <f t="shared" si="140"/>
        <v>0</v>
      </c>
      <c r="AI46" s="49">
        <f t="shared" si="140"/>
        <v>0</v>
      </c>
      <c r="AJ46" s="49">
        <f t="shared" si="140"/>
        <v>0</v>
      </c>
      <c r="AK46" s="48"/>
      <c r="AL46" s="49">
        <f>SUM(AD46:AK46)</f>
        <v>0</v>
      </c>
      <c r="AM46" s="52" t="e">
        <f>AL46/AL$45</f>
        <v>#DIV/0!</v>
      </c>
      <c r="AN46" s="23"/>
      <c r="AO46" s="40"/>
      <c r="AP46" s="39"/>
      <c r="BB46" s="155" t="s">
        <v>30</v>
      </c>
      <c r="BC46" s="48"/>
      <c r="BD46" s="49">
        <f>BD34+BD124</f>
        <v>0</v>
      </c>
      <c r="BE46" s="49">
        <f t="shared" ref="BE46:BJ46" si="141">BE34+BE124</f>
        <v>0</v>
      </c>
      <c r="BF46" s="49">
        <f t="shared" si="141"/>
        <v>0</v>
      </c>
      <c r="BG46" s="49">
        <f t="shared" si="141"/>
        <v>0</v>
      </c>
      <c r="BH46" s="49">
        <f t="shared" si="141"/>
        <v>0</v>
      </c>
      <c r="BI46" s="49">
        <f t="shared" si="141"/>
        <v>0</v>
      </c>
      <c r="BJ46" s="49">
        <f t="shared" si="141"/>
        <v>0</v>
      </c>
      <c r="BK46" s="48"/>
      <c r="BL46" s="49">
        <f>SUM(BD46:BK46)</f>
        <v>0</v>
      </c>
      <c r="BM46" s="52" t="e">
        <f>BL46/BL$45</f>
        <v>#DIV/0!</v>
      </c>
      <c r="BN46" s="23"/>
      <c r="BO46" s="40"/>
      <c r="BP46" s="39"/>
      <c r="CB46" s="155" t="s">
        <v>30</v>
      </c>
      <c r="CC46" s="48"/>
      <c r="CD46" s="49">
        <f>CD34+CD124</f>
        <v>0</v>
      </c>
      <c r="CE46" s="49">
        <f t="shared" ref="CE46:CJ46" si="142">CE34+CE124</f>
        <v>0</v>
      </c>
      <c r="CF46" s="49">
        <f t="shared" si="142"/>
        <v>0</v>
      </c>
      <c r="CG46" s="49">
        <f t="shared" si="142"/>
        <v>0</v>
      </c>
      <c r="CH46" s="49">
        <f t="shared" si="142"/>
        <v>0</v>
      </c>
      <c r="CI46" s="49">
        <f t="shared" si="142"/>
        <v>0</v>
      </c>
      <c r="CJ46" s="49">
        <f t="shared" si="142"/>
        <v>0</v>
      </c>
      <c r="CK46" s="48"/>
      <c r="CL46" s="49">
        <f>SUM(CD46:CK46)</f>
        <v>0</v>
      </c>
      <c r="CM46" s="52" t="e">
        <f>CL46/CL$45</f>
        <v>#DIV/0!</v>
      </c>
      <c r="CN46" s="23"/>
      <c r="CO46" s="40"/>
      <c r="CP46" s="39"/>
      <c r="CQ46" s="39"/>
      <c r="CR46" s="72" t="s">
        <v>32</v>
      </c>
      <c r="CS46" s="5"/>
      <c r="CT46" s="126">
        <f>L45</f>
        <v>0</v>
      </c>
      <c r="CU46" s="126">
        <f>AL45</f>
        <v>0</v>
      </c>
      <c r="CV46" s="126">
        <f>BL45</f>
        <v>0</v>
      </c>
      <c r="CW46" s="126">
        <f>CL45</f>
        <v>0</v>
      </c>
      <c r="CX46" s="5"/>
      <c r="CY46" s="127">
        <f t="shared" ref="CY46:CY49" si="143">SUM(CT46:CX46)</f>
        <v>0</v>
      </c>
      <c r="CZ46" s="5"/>
      <c r="DA46" s="100">
        <f>IF(CY44&gt;0,(CY46/CY$44)*DB$44,0)</f>
        <v>0</v>
      </c>
      <c r="DB46" s="39"/>
      <c r="DD46" s="254"/>
      <c r="DE46" s="137"/>
      <c r="DF46" s="252">
        <f>DA46-DD46</f>
        <v>0</v>
      </c>
      <c r="DG46" s="137"/>
      <c r="DH46" s="143"/>
    </row>
    <row r="47" spans="2:112" x14ac:dyDescent="0.35">
      <c r="B47" s="155" t="s">
        <v>173</v>
      </c>
      <c r="C47" s="48"/>
      <c r="D47" s="49">
        <f>IF(D37&gt;0,(D31*D37),D38)</f>
        <v>0</v>
      </c>
      <c r="E47" s="49">
        <f t="shared" ref="E47:J47" si="144">IF(E37&gt;0,(E31*E37),E38)</f>
        <v>0</v>
      </c>
      <c r="F47" s="49">
        <f t="shared" si="144"/>
        <v>0</v>
      </c>
      <c r="G47" s="49">
        <f t="shared" si="144"/>
        <v>0</v>
      </c>
      <c r="H47" s="49">
        <f t="shared" si="144"/>
        <v>0</v>
      </c>
      <c r="I47" s="49">
        <f t="shared" si="144"/>
        <v>0</v>
      </c>
      <c r="J47" s="49">
        <f t="shared" si="144"/>
        <v>0</v>
      </c>
      <c r="K47" s="48"/>
      <c r="L47" s="49">
        <f>SUM(D47:K47)</f>
        <v>0</v>
      </c>
      <c r="M47" s="52" t="e">
        <f t="shared" ref="M47:M49" si="145">L47/L$45</f>
        <v>#DIV/0!</v>
      </c>
      <c r="N47" s="23"/>
      <c r="O47" s="40"/>
      <c r="P47" s="39"/>
      <c r="AB47" s="47" t="s">
        <v>173</v>
      </c>
      <c r="AC47" s="48"/>
      <c r="AD47" s="49">
        <f>IF(AD37&gt;0,(AD31*AD37),AD38)</f>
        <v>0</v>
      </c>
      <c r="AE47" s="49">
        <f t="shared" ref="AE47:AJ47" si="146">IF(AE37&gt;0,(AE31*AE37),AE38)</f>
        <v>0</v>
      </c>
      <c r="AF47" s="49">
        <f t="shared" si="146"/>
        <v>0</v>
      </c>
      <c r="AG47" s="49">
        <f t="shared" si="146"/>
        <v>0</v>
      </c>
      <c r="AH47" s="49">
        <f t="shared" si="146"/>
        <v>0</v>
      </c>
      <c r="AI47" s="49">
        <f t="shared" si="146"/>
        <v>0</v>
      </c>
      <c r="AJ47" s="49">
        <f t="shared" si="146"/>
        <v>0</v>
      </c>
      <c r="AK47" s="48"/>
      <c r="AL47" s="49">
        <f>SUM(AD47:AK47)</f>
        <v>0</v>
      </c>
      <c r="AM47" s="52" t="e">
        <f t="shared" ref="AM47:AM49" si="147">AL47/AL$45</f>
        <v>#DIV/0!</v>
      </c>
      <c r="AN47" s="23"/>
      <c r="AO47" s="40"/>
      <c r="AP47" s="39"/>
      <c r="BB47" s="155" t="s">
        <v>173</v>
      </c>
      <c r="BC47" s="48"/>
      <c r="BD47" s="49">
        <f>IF(BD37&gt;0,(BD31*BD37),BD38)</f>
        <v>0</v>
      </c>
      <c r="BE47" s="49">
        <f t="shared" ref="BE47:BJ47" si="148">IF(BE37&gt;0,(BE31*BE37),BE38)</f>
        <v>0</v>
      </c>
      <c r="BF47" s="49">
        <f t="shared" si="148"/>
        <v>0</v>
      </c>
      <c r="BG47" s="49">
        <f t="shared" si="148"/>
        <v>0</v>
      </c>
      <c r="BH47" s="49">
        <f t="shared" si="148"/>
        <v>0</v>
      </c>
      <c r="BI47" s="49">
        <f t="shared" si="148"/>
        <v>0</v>
      </c>
      <c r="BJ47" s="49">
        <f t="shared" si="148"/>
        <v>0</v>
      </c>
      <c r="BK47" s="48"/>
      <c r="BL47" s="49">
        <f>SUM(BD47:BK47)</f>
        <v>0</v>
      </c>
      <c r="BM47" s="52" t="e">
        <f t="shared" ref="BM47:BM49" si="149">BL47/BL$45</f>
        <v>#DIV/0!</v>
      </c>
      <c r="BN47" s="23"/>
      <c r="BO47" s="40"/>
      <c r="BP47" s="39"/>
      <c r="CB47" s="155" t="s">
        <v>173</v>
      </c>
      <c r="CC47" s="48"/>
      <c r="CD47" s="49">
        <f>IF(CD37&gt;0,(CD31*CD37),CD38)</f>
        <v>0</v>
      </c>
      <c r="CE47" s="49">
        <f t="shared" ref="CE47:CJ47" si="150">IF(CE37&gt;0,(CE31*CE37),CE38)</f>
        <v>0</v>
      </c>
      <c r="CF47" s="49">
        <f t="shared" si="150"/>
        <v>0</v>
      </c>
      <c r="CG47" s="49">
        <f t="shared" si="150"/>
        <v>0</v>
      </c>
      <c r="CH47" s="49">
        <f t="shared" si="150"/>
        <v>0</v>
      </c>
      <c r="CI47" s="49">
        <f t="shared" si="150"/>
        <v>0</v>
      </c>
      <c r="CJ47" s="49">
        <f t="shared" si="150"/>
        <v>0</v>
      </c>
      <c r="CK47" s="48"/>
      <c r="CL47" s="49">
        <f>SUM(CD47:CK47)</f>
        <v>0</v>
      </c>
      <c r="CM47" s="52" t="e">
        <f t="shared" ref="CM47:CM49" si="151">CL47/CL$45</f>
        <v>#DIV/0!</v>
      </c>
      <c r="CN47" s="23"/>
      <c r="CO47" s="40"/>
      <c r="CP47" s="39"/>
      <c r="CQ47" s="39"/>
      <c r="CR47" s="40" t="s">
        <v>30</v>
      </c>
      <c r="CS47" s="13"/>
      <c r="CT47" s="98">
        <f>L46</f>
        <v>0</v>
      </c>
      <c r="CU47" s="98">
        <f>AL46</f>
        <v>0</v>
      </c>
      <c r="CV47" s="98">
        <f>BL46</f>
        <v>0</v>
      </c>
      <c r="CW47" s="98">
        <f>CL46</f>
        <v>0</v>
      </c>
      <c r="CX47" s="5"/>
      <c r="CY47" s="99">
        <f t="shared" si="143"/>
        <v>0</v>
      </c>
      <c r="CZ47" s="256" t="e">
        <f>CY47/CY46</f>
        <v>#DIV/0!</v>
      </c>
      <c r="DA47" s="100">
        <f>IF(CY44&gt;0,(CY47/CY$44)*DB$44,0)</f>
        <v>0</v>
      </c>
      <c r="DB47" s="39"/>
      <c r="DD47" s="141"/>
      <c r="DE47" s="137"/>
      <c r="DF47" s="137"/>
      <c r="DG47" s="137"/>
      <c r="DH47" s="143"/>
    </row>
    <row r="48" spans="2:112" x14ac:dyDescent="0.35">
      <c r="B48" s="155" t="s">
        <v>176</v>
      </c>
      <c r="C48" s="48"/>
      <c r="D48" s="68">
        <f>D158</f>
        <v>0</v>
      </c>
      <c r="E48" s="68">
        <f t="shared" ref="E48:J48" si="152">E158</f>
        <v>0</v>
      </c>
      <c r="F48" s="68">
        <f t="shared" si="152"/>
        <v>0</v>
      </c>
      <c r="G48" s="68">
        <f t="shared" si="152"/>
        <v>0</v>
      </c>
      <c r="H48" s="68">
        <f t="shared" si="152"/>
        <v>0</v>
      </c>
      <c r="I48" s="68">
        <f t="shared" si="152"/>
        <v>0</v>
      </c>
      <c r="J48" s="68">
        <f t="shared" si="152"/>
        <v>0</v>
      </c>
      <c r="K48" s="48"/>
      <c r="L48" s="68">
        <f>SUM(D48:K48)</f>
        <v>0</v>
      </c>
      <c r="M48" s="52" t="e">
        <f t="shared" si="145"/>
        <v>#DIV/0!</v>
      </c>
      <c r="N48" s="23"/>
      <c r="O48" s="40" t="s">
        <v>42</v>
      </c>
      <c r="P48" s="39"/>
      <c r="AB48" s="47" t="s">
        <v>176</v>
      </c>
      <c r="AC48" s="48"/>
      <c r="AD48" s="68">
        <f>AD158</f>
        <v>0</v>
      </c>
      <c r="AE48" s="68">
        <f t="shared" ref="AE48:AJ48" si="153">AE158</f>
        <v>0</v>
      </c>
      <c r="AF48" s="68">
        <f t="shared" si="153"/>
        <v>0</v>
      </c>
      <c r="AG48" s="68">
        <f t="shared" si="153"/>
        <v>0</v>
      </c>
      <c r="AH48" s="68">
        <f t="shared" si="153"/>
        <v>0</v>
      </c>
      <c r="AI48" s="68">
        <f t="shared" si="153"/>
        <v>0</v>
      </c>
      <c r="AJ48" s="68">
        <f t="shared" si="153"/>
        <v>0</v>
      </c>
      <c r="AK48" s="48"/>
      <c r="AL48" s="68">
        <f>SUM(AD48:AK48)</f>
        <v>0</v>
      </c>
      <c r="AM48" s="52" t="e">
        <f t="shared" si="147"/>
        <v>#DIV/0!</v>
      </c>
      <c r="AN48" s="23"/>
      <c r="AO48" s="40" t="s">
        <v>42</v>
      </c>
      <c r="AP48" s="39"/>
      <c r="BB48" s="155" t="s">
        <v>176</v>
      </c>
      <c r="BC48" s="48"/>
      <c r="BD48" s="68">
        <f>BD158</f>
        <v>0</v>
      </c>
      <c r="BE48" s="68">
        <f t="shared" ref="BE48:BJ48" si="154">BE158</f>
        <v>0</v>
      </c>
      <c r="BF48" s="68">
        <f t="shared" si="154"/>
        <v>0</v>
      </c>
      <c r="BG48" s="68">
        <f t="shared" si="154"/>
        <v>0</v>
      </c>
      <c r="BH48" s="68">
        <f t="shared" si="154"/>
        <v>0</v>
      </c>
      <c r="BI48" s="68">
        <f t="shared" si="154"/>
        <v>0</v>
      </c>
      <c r="BJ48" s="68">
        <f t="shared" si="154"/>
        <v>0</v>
      </c>
      <c r="BK48" s="48"/>
      <c r="BL48" s="68">
        <f>SUM(BD48:BK48)</f>
        <v>0</v>
      </c>
      <c r="BM48" s="52" t="e">
        <f t="shared" si="149"/>
        <v>#DIV/0!</v>
      </c>
      <c r="BN48" s="23"/>
      <c r="BO48" s="40" t="s">
        <v>42</v>
      </c>
      <c r="BP48" s="39"/>
      <c r="CB48" s="155" t="s">
        <v>176</v>
      </c>
      <c r="CC48" s="48"/>
      <c r="CD48" s="68">
        <f>CD158</f>
        <v>0</v>
      </c>
      <c r="CE48" s="68">
        <f t="shared" ref="CE48:CJ48" si="155">CE158</f>
        <v>0</v>
      </c>
      <c r="CF48" s="68">
        <f t="shared" si="155"/>
        <v>0</v>
      </c>
      <c r="CG48" s="68">
        <f t="shared" si="155"/>
        <v>0</v>
      </c>
      <c r="CH48" s="68">
        <f t="shared" si="155"/>
        <v>0</v>
      </c>
      <c r="CI48" s="68">
        <f t="shared" si="155"/>
        <v>0</v>
      </c>
      <c r="CJ48" s="68">
        <f t="shared" si="155"/>
        <v>0</v>
      </c>
      <c r="CK48" s="48"/>
      <c r="CL48" s="68">
        <f>SUM(CD48:CK48)</f>
        <v>0</v>
      </c>
      <c r="CM48" s="52" t="e">
        <f t="shared" si="151"/>
        <v>#DIV/0!</v>
      </c>
      <c r="CN48" s="23"/>
      <c r="CO48" s="40" t="s">
        <v>42</v>
      </c>
      <c r="CP48" s="39"/>
      <c r="CQ48" s="39"/>
      <c r="CR48" s="40" t="s">
        <v>173</v>
      </c>
      <c r="CS48" s="13"/>
      <c r="CT48" s="98">
        <f>L47</f>
        <v>0</v>
      </c>
      <c r="CU48" s="98">
        <f>AL47</f>
        <v>0</v>
      </c>
      <c r="CV48" s="98">
        <f>BL47</f>
        <v>0</v>
      </c>
      <c r="CW48" s="98">
        <f>CL47</f>
        <v>0</v>
      </c>
      <c r="CX48" s="5"/>
      <c r="CY48" s="99">
        <f t="shared" si="143"/>
        <v>0</v>
      </c>
      <c r="CZ48" s="256"/>
      <c r="DA48" s="100">
        <f>IF(CY44&gt;0,(CY48/CY$44)*DB$44,0)</f>
        <v>0</v>
      </c>
      <c r="DB48" s="39"/>
      <c r="DD48" s="141"/>
      <c r="DE48" s="90"/>
      <c r="DF48" s="90"/>
      <c r="DG48" s="90"/>
      <c r="DH48" s="143"/>
    </row>
    <row r="49" spans="1:112" ht="15" thickBot="1" x14ac:dyDescent="0.4">
      <c r="B49" s="170" t="s">
        <v>98</v>
      </c>
      <c r="C49" s="54"/>
      <c r="D49" s="55">
        <f>D45-D46-D47-D48</f>
        <v>0</v>
      </c>
      <c r="E49" s="55">
        <f t="shared" ref="E49:J49" si="156">E45-E46-E47-E48</f>
        <v>0</v>
      </c>
      <c r="F49" s="55">
        <f t="shared" si="156"/>
        <v>0</v>
      </c>
      <c r="G49" s="55">
        <f t="shared" si="156"/>
        <v>0</v>
      </c>
      <c r="H49" s="55">
        <f t="shared" si="156"/>
        <v>0</v>
      </c>
      <c r="I49" s="55">
        <f t="shared" si="156"/>
        <v>0</v>
      </c>
      <c r="J49" s="55">
        <f t="shared" si="156"/>
        <v>0</v>
      </c>
      <c r="K49" s="56"/>
      <c r="L49" s="55">
        <f>L45-L46-L47-L48</f>
        <v>0</v>
      </c>
      <c r="M49" s="57" t="e">
        <f t="shared" si="145"/>
        <v>#DIV/0!</v>
      </c>
      <c r="N49" s="23"/>
      <c r="O49" s="168">
        <f>(L13*M13)+(L14*M14)+(L15*M15)+L29+L30+IF(D24="n",-D23*M13,0)+IF(E24="n",-E23*M13,0)+IF(F24="n",-F23*M13,0)+IF(G24="n",-G23*M13)+IF(H24="n",-H23*M13,0)+IF(I24="n",-I23*M13,0)+IF(J24="n",-J23*M13,0)-L34-P124-IF(D37&gt;0,D31*D37,D38)-IF(E37&gt;0,E31*E37,E38)-IF(F37&gt;0,F31*F37,F38)-IF(G37&gt;0,G31*G37,G38)-IF(H37&gt;0,H31*H37,H38)-IF(I37&gt;0,I31*I37,I38)-IF(J37&gt;0,J31*J37,J38)-P158</f>
        <v>0</v>
      </c>
      <c r="P49" s="39"/>
      <c r="AB49" s="53" t="s">
        <v>98</v>
      </c>
      <c r="AC49" s="54"/>
      <c r="AD49" s="55">
        <f>AD45-AD46-AD47-AD48</f>
        <v>0</v>
      </c>
      <c r="AE49" s="55">
        <f t="shared" ref="AE49" si="157">AE45-AE46-AE47-AE48</f>
        <v>0</v>
      </c>
      <c r="AF49" s="55">
        <f t="shared" ref="AF49" si="158">AF45-AF46-AF47-AF48</f>
        <v>0</v>
      </c>
      <c r="AG49" s="55">
        <f t="shared" ref="AG49" si="159">AG45-AG46-AG47-AG48</f>
        <v>0</v>
      </c>
      <c r="AH49" s="55">
        <f t="shared" ref="AH49" si="160">AH45-AH46-AH47-AH48</f>
        <v>0</v>
      </c>
      <c r="AI49" s="55">
        <f t="shared" ref="AI49" si="161">AI45-AI46-AI47-AI48</f>
        <v>0</v>
      </c>
      <c r="AJ49" s="55">
        <f t="shared" ref="AJ49" si="162">AJ45-AJ46-AJ47-AJ48</f>
        <v>0</v>
      </c>
      <c r="AK49" s="56"/>
      <c r="AL49" s="55">
        <f>AL45-AL46-AL47-AL48</f>
        <v>0</v>
      </c>
      <c r="AM49" s="57" t="e">
        <f t="shared" si="147"/>
        <v>#DIV/0!</v>
      </c>
      <c r="AN49" s="23"/>
      <c r="AO49" s="168">
        <f>(AL13*AM13)+(AL14*AM14)+(AL15*AM15)+AL29+AL30+IF(AD24="n",-AD23*AM13,0)+IF(AE24="n",-AE23*AM13,0)+IF(AF24="n",-AF23*AM13,0)+IF(AG24="n",-AG23*AM13)+IF(AH24="n",-AH23*AM13,0)+IF(AI24="n",-AI23*AM13,0)+IF(AJ24="n",-AJ23*AM13,0)-AL34-AP124-IF(AD37&gt;0,AD31*AD37,AD38)-IF(AE37&gt;0,AE31*AE37,AE38)-IF(AF37&gt;0,AF31*AF37,AF38)-IF(AG37&gt;0,AG31*AG37,AG38)-IF(AH37&gt;0,AH31*AH37,AH38)-IF(AI37&gt;0,AI31*AI37,AI38)-IF(AJ37&gt;0,AJ31*AJ37,AJ38)-AP158</f>
        <v>0</v>
      </c>
      <c r="AP49" s="39"/>
      <c r="BB49" s="170" t="s">
        <v>98</v>
      </c>
      <c r="BC49" s="54"/>
      <c r="BD49" s="55">
        <f>BD45-BD46-BD47-BD48</f>
        <v>0</v>
      </c>
      <c r="BE49" s="55">
        <f t="shared" ref="BE49" si="163">BE45-BE46-BE47-BE48</f>
        <v>0</v>
      </c>
      <c r="BF49" s="55">
        <f t="shared" ref="BF49" si="164">BF45-BF46-BF47-BF48</f>
        <v>0</v>
      </c>
      <c r="BG49" s="55">
        <f t="shared" ref="BG49" si="165">BG45-BG46-BG47-BG48</f>
        <v>0</v>
      </c>
      <c r="BH49" s="55">
        <f t="shared" ref="BH49" si="166">BH45-BH46-BH47-BH48</f>
        <v>0</v>
      </c>
      <c r="BI49" s="55">
        <f t="shared" ref="BI49" si="167">BI45-BI46-BI47-BI48</f>
        <v>0</v>
      </c>
      <c r="BJ49" s="55">
        <f t="shared" ref="BJ49" si="168">BJ45-BJ46-BJ47-BJ48</f>
        <v>0</v>
      </c>
      <c r="BK49" s="56"/>
      <c r="BL49" s="55">
        <f>BL45-BL46-BL47-BL48</f>
        <v>0</v>
      </c>
      <c r="BM49" s="57" t="e">
        <f t="shared" si="149"/>
        <v>#DIV/0!</v>
      </c>
      <c r="BN49" s="23"/>
      <c r="BO49" s="168">
        <f>(BL13*BM13)+(BL14*BM14)+(BL15*BM15)+BL29+BL30+IF(BD24="n",-BD23*BM13,0)+IF(BE24="n",-BE23*BM13,0)+IF(BF24="n",-BF23*BM13,0)+IF(BG24="n",-BG23*BM13)+IF(BH24="n",-BH23*BM13,0)+IF(BI24="n",-BI23*BM13,0)+IF(BJ24="n",-BJ23*BM13,0)-BL34-BP124-IF(BD37&gt;0,BD31*BD37,BD38)-IF(BE37&gt;0,BE31*BE37,BE38)-IF(BF37&gt;0,BF31*BF37,BF38)-IF(BG37&gt;0,BG31*BG37,BG38)-IF(BH37&gt;0,BH31*BH37,BH38)-IF(BI37&gt;0,BI31*BI37,BI38)-IF(BJ37&gt;0,BJ31*BJ37,BJ38)-BP158</f>
        <v>0</v>
      </c>
      <c r="BP49" s="39"/>
      <c r="CB49" s="170" t="s">
        <v>98</v>
      </c>
      <c r="CC49" s="54"/>
      <c r="CD49" s="55">
        <f>CD45-CD46-CD47-CD48</f>
        <v>0</v>
      </c>
      <c r="CE49" s="55">
        <f t="shared" ref="CE49" si="169">CE45-CE46-CE47-CE48</f>
        <v>0</v>
      </c>
      <c r="CF49" s="55">
        <f t="shared" ref="CF49" si="170">CF45-CF46-CF47-CF48</f>
        <v>0</v>
      </c>
      <c r="CG49" s="55">
        <f t="shared" ref="CG49" si="171">CG45-CG46-CG47-CG48</f>
        <v>0</v>
      </c>
      <c r="CH49" s="55">
        <f t="shared" ref="CH49" si="172">CH45-CH46-CH47-CH48</f>
        <v>0</v>
      </c>
      <c r="CI49" s="55">
        <f t="shared" ref="CI49" si="173">CI45-CI46-CI47-CI48</f>
        <v>0</v>
      </c>
      <c r="CJ49" s="55">
        <f t="shared" ref="CJ49" si="174">CJ45-CJ46-CJ47-CJ48</f>
        <v>0</v>
      </c>
      <c r="CK49" s="56"/>
      <c r="CL49" s="55">
        <f>CL45-CL46-CL47-CL48</f>
        <v>0</v>
      </c>
      <c r="CM49" s="57" t="e">
        <f t="shared" si="151"/>
        <v>#DIV/0!</v>
      </c>
      <c r="CN49" s="23"/>
      <c r="CO49" s="168">
        <f>(CL13*CM13)+(CL14*CM14)+(CL15*CM15)+CL29+CL30+IF(CD24="n",-CD23*CM13,0)+IF(CE24="n",-CE23*CM13,0)+IF(CF24="n",-CF23*CM13,0)+IF(CG24="n",-CG23*CM13)+IF(CH24="n",-CH23*CM13,0)+IF(CI24="n",-CI23*CM13,0)+IF(CJ24="n",-CJ23*CM13,0)-CL34-CP124-IF(CD37&gt;0,CD31*CD37,CD38)-IF(CE37&gt;0,CE31*CE37,CE38)-IF(CF37&gt;0,CF31*CF37,CF38)-IF(CG37&gt;0,CG31*CG37,CG38)-IF(CH37&gt;0,CH31*CH37,CH38)-IF(CI37&gt;0,CI31*CI37,CI38)-IF(CJ37&gt;0,CJ31*CJ37,CJ38)-CP158</f>
        <v>0</v>
      </c>
      <c r="CP49" s="39"/>
      <c r="CQ49" s="39"/>
      <c r="CR49" s="40" t="s">
        <v>256</v>
      </c>
      <c r="CT49" s="98">
        <f>L48</f>
        <v>0</v>
      </c>
      <c r="CU49" s="98">
        <f>AL48</f>
        <v>0</v>
      </c>
      <c r="CV49" s="98">
        <f>BL48</f>
        <v>0</v>
      </c>
      <c r="CW49" s="98">
        <f>CL48</f>
        <v>0</v>
      </c>
      <c r="CY49" s="99">
        <f t="shared" si="143"/>
        <v>0</v>
      </c>
      <c r="CZ49" s="257"/>
      <c r="DA49" s="100">
        <f>IF(CY44&gt;0,(CY49/CY$44)*DB$44,0)</f>
        <v>0</v>
      </c>
      <c r="DB49" s="39"/>
      <c r="DD49" s="40"/>
      <c r="DH49" s="39"/>
    </row>
    <row r="50" spans="1:112" x14ac:dyDescent="0.35">
      <c r="A50" s="5"/>
      <c r="B50" s="233"/>
      <c r="C50" s="42"/>
      <c r="D50" s="71"/>
      <c r="E50" s="71"/>
      <c r="F50" s="71"/>
      <c r="G50" s="71"/>
      <c r="H50" s="71"/>
      <c r="I50" s="71"/>
      <c r="J50" s="71"/>
      <c r="K50" s="42"/>
      <c r="L50" s="42"/>
      <c r="M50" s="42"/>
      <c r="N50" s="42"/>
      <c r="O50" s="41"/>
      <c r="P50" s="43"/>
      <c r="AB50" s="233"/>
      <c r="AC50" s="42"/>
      <c r="AD50" s="71"/>
      <c r="AE50" s="71"/>
      <c r="AF50" s="71"/>
      <c r="AG50" s="71"/>
      <c r="AH50" s="71"/>
      <c r="AI50" s="71"/>
      <c r="AJ50" s="71"/>
      <c r="AK50" s="42"/>
      <c r="AL50" s="42"/>
      <c r="AM50" s="42"/>
      <c r="AN50" s="42"/>
      <c r="AO50" s="41"/>
      <c r="AP50" s="43"/>
      <c r="BB50" s="233"/>
      <c r="BC50" s="42"/>
      <c r="BD50" s="71"/>
      <c r="BE50" s="71"/>
      <c r="BF50" s="71"/>
      <c r="BG50" s="71"/>
      <c r="BH50" s="71"/>
      <c r="BI50" s="71"/>
      <c r="BJ50" s="71"/>
      <c r="BK50" s="42"/>
      <c r="BL50" s="42"/>
      <c r="BM50" s="42"/>
      <c r="BN50" s="42"/>
      <c r="BO50" s="41"/>
      <c r="BP50" s="43"/>
      <c r="CB50" s="233"/>
      <c r="CC50" s="42"/>
      <c r="CD50" s="71"/>
      <c r="CE50" s="71"/>
      <c r="CF50" s="71"/>
      <c r="CG50" s="71"/>
      <c r="CH50" s="71"/>
      <c r="CI50" s="71"/>
      <c r="CJ50" s="71"/>
      <c r="CK50" s="42"/>
      <c r="CL50" s="42"/>
      <c r="CM50" s="42"/>
      <c r="CN50" s="42"/>
      <c r="CO50" s="41"/>
      <c r="CP50" s="43"/>
      <c r="CQ50" s="39"/>
      <c r="CR50" s="72" t="s">
        <v>171</v>
      </c>
      <c r="CT50" s="22">
        <f>CT46-CT47-CT48-CT49</f>
        <v>0</v>
      </c>
      <c r="CU50" s="22">
        <f t="shared" ref="CU50:DA50" si="175">CU46-CU47-CU48-CU49</f>
        <v>0</v>
      </c>
      <c r="CV50" s="22">
        <f t="shared" si="175"/>
        <v>0</v>
      </c>
      <c r="CW50" s="22">
        <f t="shared" si="175"/>
        <v>0</v>
      </c>
      <c r="CY50" s="22">
        <f t="shared" si="175"/>
        <v>0</v>
      </c>
      <c r="CZ50" s="257" t="e">
        <f>CY50/CY46</f>
        <v>#DIV/0!</v>
      </c>
      <c r="DA50" s="133">
        <f t="shared" si="175"/>
        <v>0</v>
      </c>
      <c r="DB50" s="39"/>
      <c r="DD50" s="254"/>
      <c r="DE50" s="253" t="e">
        <f>DD50/DD46</f>
        <v>#DIV/0!</v>
      </c>
      <c r="DF50" s="252">
        <f>DA50-DD50</f>
        <v>0</v>
      </c>
      <c r="DG50" s="138" t="e">
        <f>(DA50/DD50)-1</f>
        <v>#DIV/0!</v>
      </c>
      <c r="DH50" s="143"/>
    </row>
    <row r="51" spans="1:112" ht="15" thickBot="1" x14ac:dyDescent="0.4">
      <c r="CR51" s="41"/>
      <c r="CS51" s="42"/>
      <c r="CT51" s="101">
        <f>IFERROR(IF(D11&gt;0,1,0)+IF(E11&gt;0,1,0)+IF(F11&gt;0,1,0)+IF(G11&gt;0,1,0)+IF(H11&gt;0,1,0)+IF(I11&gt;0,1,0)+IF(J11&gt;0,1,0),0)</f>
        <v>0</v>
      </c>
      <c r="CU51" s="101">
        <f>IFERROR(IF(AD11&gt;0,1,0)+IF(AE11&gt;0,1,0)+IF(AF11&gt;0,1,0)+IF(AG11&gt;0,1,0)+IF(AH11&gt;0,1,0)+IF(AI11&gt;0,1,0)+IF(AJ11&gt;0,1,0),0)</f>
        <v>0</v>
      </c>
      <c r="CV51" s="101">
        <f>IF(BD11&gt;0,1,0)+IF(BE11&gt;0,1,0)+IF(BF11&gt;0,1,0)+IF(BG11&gt;0,1,0)+IF(BH11&gt;0,1,0)+IF(BI11&gt;0,1,0)+IF(BJ11&gt;0,1,0)</f>
        <v>0</v>
      </c>
      <c r="CW51" s="101">
        <f>IF(CD11&gt;0,1,0)+IF(CE11&gt;0,1,0)+IF(CF11&gt;0,1,0)+IF(CG11&gt;0,1,0)+IF(CH11&gt;0,1,0)+IF(CI11&gt;0,1,0)+IF(CJ11&gt;0,1,0)</f>
        <v>0</v>
      </c>
      <c r="CX51" s="42"/>
      <c r="CY51" s="42"/>
      <c r="CZ51" s="42"/>
      <c r="DA51" s="42"/>
      <c r="DB51" s="43"/>
      <c r="DD51" s="41"/>
      <c r="DE51" s="42"/>
      <c r="DF51" s="42"/>
      <c r="DG51" s="42"/>
      <c r="DH51" s="43"/>
    </row>
    <row r="52" spans="1:112" ht="15" hidden="1" customHeight="1" x14ac:dyDescent="0.35">
      <c r="B52" s="231" t="s">
        <v>147</v>
      </c>
      <c r="C52" s="230"/>
      <c r="D52" s="45" t="s">
        <v>17</v>
      </c>
      <c r="E52" s="45" t="s">
        <v>18</v>
      </c>
      <c r="F52" s="45" t="s">
        <v>19</v>
      </c>
      <c r="G52" s="45" t="s">
        <v>20</v>
      </c>
      <c r="H52" s="45" t="s">
        <v>21</v>
      </c>
      <c r="I52" s="45" t="s">
        <v>22</v>
      </c>
      <c r="J52" s="45" t="s">
        <v>23</v>
      </c>
      <c r="K52" s="44"/>
      <c r="L52" s="45" t="s">
        <v>1</v>
      </c>
      <c r="M52" s="230"/>
      <c r="N52" s="230"/>
      <c r="O52" s="230"/>
      <c r="P52" s="232"/>
      <c r="AB52" s="231" t="s">
        <v>147</v>
      </c>
      <c r="AC52" s="230"/>
      <c r="AD52" s="45" t="s">
        <v>17</v>
      </c>
      <c r="AE52" s="45" t="s">
        <v>18</v>
      </c>
      <c r="AF52" s="45" t="s">
        <v>19</v>
      </c>
      <c r="AG52" s="45" t="s">
        <v>20</v>
      </c>
      <c r="AH52" s="45" t="s">
        <v>21</v>
      </c>
      <c r="AI52" s="45" t="s">
        <v>22</v>
      </c>
      <c r="AJ52" s="45" t="s">
        <v>23</v>
      </c>
      <c r="AK52" s="44"/>
      <c r="AL52" s="45" t="s">
        <v>1</v>
      </c>
      <c r="AM52" s="230"/>
      <c r="AN52" s="230"/>
      <c r="AO52" s="230"/>
      <c r="AP52" s="232"/>
      <c r="BB52" s="231" t="s">
        <v>147</v>
      </c>
      <c r="BC52" s="230"/>
      <c r="BD52" s="45" t="s">
        <v>17</v>
      </c>
      <c r="BE52" s="45" t="s">
        <v>18</v>
      </c>
      <c r="BF52" s="45" t="s">
        <v>19</v>
      </c>
      <c r="BG52" s="45" t="s">
        <v>20</v>
      </c>
      <c r="BH52" s="45" t="s">
        <v>21</v>
      </c>
      <c r="BI52" s="45" t="s">
        <v>22</v>
      </c>
      <c r="BJ52" s="45" t="s">
        <v>23</v>
      </c>
      <c r="BK52" s="44"/>
      <c r="BL52" s="45" t="s">
        <v>1</v>
      </c>
      <c r="BM52" s="230"/>
      <c r="BN52" s="230"/>
      <c r="BO52" s="230"/>
      <c r="BP52" s="232"/>
      <c r="CB52" s="231" t="s">
        <v>147</v>
      </c>
      <c r="CC52" s="230"/>
      <c r="CD52" s="45" t="s">
        <v>17</v>
      </c>
      <c r="CE52" s="45" t="s">
        <v>18</v>
      </c>
      <c r="CF52" s="45" t="s">
        <v>19</v>
      </c>
      <c r="CG52" s="45" t="s">
        <v>20</v>
      </c>
      <c r="CH52" s="45" t="s">
        <v>21</v>
      </c>
      <c r="CI52" s="45" t="s">
        <v>22</v>
      </c>
      <c r="CJ52" s="45" t="s">
        <v>23</v>
      </c>
      <c r="CK52" s="44"/>
      <c r="CL52" s="45" t="s">
        <v>1</v>
      </c>
      <c r="CM52" s="230"/>
      <c r="CN52" s="230"/>
      <c r="CO52" s="230"/>
      <c r="CP52" s="232"/>
    </row>
    <row r="53" spans="1:112" ht="60" hidden="1" customHeight="1" x14ac:dyDescent="0.35">
      <c r="B53" s="10"/>
      <c r="C53" s="24"/>
      <c r="D53" s="326" t="s">
        <v>123</v>
      </c>
      <c r="E53" s="326"/>
      <c r="F53" s="326"/>
      <c r="G53" s="326"/>
      <c r="H53" s="326"/>
      <c r="I53" s="326"/>
      <c r="J53" s="326"/>
      <c r="K53" s="14" t="s">
        <v>27</v>
      </c>
      <c r="L53" s="14" t="s">
        <v>10</v>
      </c>
      <c r="M53" s="14" t="s">
        <v>13</v>
      </c>
      <c r="N53" s="14" t="s">
        <v>15</v>
      </c>
      <c r="O53" s="14" t="s">
        <v>1</v>
      </c>
      <c r="P53" s="15" t="s">
        <v>24</v>
      </c>
      <c r="AB53" s="10"/>
      <c r="AC53" s="24"/>
      <c r="AD53" s="326" t="s">
        <v>123</v>
      </c>
      <c r="AE53" s="326"/>
      <c r="AF53" s="326"/>
      <c r="AG53" s="326"/>
      <c r="AH53" s="326"/>
      <c r="AI53" s="326"/>
      <c r="AJ53" s="326"/>
      <c r="AK53" s="14" t="s">
        <v>27</v>
      </c>
      <c r="AL53" s="14" t="s">
        <v>10</v>
      </c>
      <c r="AM53" s="14" t="s">
        <v>13</v>
      </c>
      <c r="AN53" s="14" t="s">
        <v>15</v>
      </c>
      <c r="AO53" s="14" t="s">
        <v>1</v>
      </c>
      <c r="AP53" s="15" t="s">
        <v>24</v>
      </c>
      <c r="BB53" s="10"/>
      <c r="BC53" s="24"/>
      <c r="BD53" s="326" t="s">
        <v>123</v>
      </c>
      <c r="BE53" s="326"/>
      <c r="BF53" s="326"/>
      <c r="BG53" s="326"/>
      <c r="BH53" s="326"/>
      <c r="BI53" s="326"/>
      <c r="BJ53" s="326"/>
      <c r="BK53" s="14" t="s">
        <v>27</v>
      </c>
      <c r="BL53" s="14" t="s">
        <v>10</v>
      </c>
      <c r="BM53" s="14" t="s">
        <v>13</v>
      </c>
      <c r="BN53" s="14" t="s">
        <v>15</v>
      </c>
      <c r="BO53" s="14" t="s">
        <v>1</v>
      </c>
      <c r="BP53" s="15" t="s">
        <v>24</v>
      </c>
      <c r="CB53" s="10"/>
      <c r="CC53" s="24"/>
      <c r="CD53" s="326" t="s">
        <v>123</v>
      </c>
      <c r="CE53" s="326"/>
      <c r="CF53" s="326"/>
      <c r="CG53" s="326"/>
      <c r="CH53" s="326"/>
      <c r="CI53" s="326"/>
      <c r="CJ53" s="326"/>
      <c r="CK53" s="14" t="s">
        <v>27</v>
      </c>
      <c r="CL53" s="14" t="s">
        <v>10</v>
      </c>
      <c r="CM53" s="14" t="s">
        <v>13</v>
      </c>
      <c r="CN53" s="14" t="s">
        <v>15</v>
      </c>
      <c r="CO53" s="14" t="s">
        <v>1</v>
      </c>
      <c r="CP53" s="15" t="s">
        <v>24</v>
      </c>
    </row>
    <row r="54" spans="1:112" ht="15" hidden="1" customHeight="1" x14ac:dyDescent="0.35">
      <c r="B54" s="26" t="s">
        <v>130</v>
      </c>
      <c r="C54" s="12"/>
      <c r="G54" s="12"/>
      <c r="L54" s="12"/>
      <c r="M54" s="16"/>
      <c r="N54" s="16"/>
      <c r="O54" s="16"/>
      <c r="P54" s="18"/>
      <c r="AB54" s="26" t="s">
        <v>130</v>
      </c>
      <c r="AC54" s="12"/>
      <c r="AG54" s="12"/>
      <c r="AL54" s="12"/>
      <c r="AM54" s="16"/>
      <c r="AN54" s="16"/>
      <c r="AO54" s="16"/>
      <c r="AP54" s="18"/>
      <c r="BB54" s="26" t="s">
        <v>130</v>
      </c>
      <c r="BC54" s="12"/>
      <c r="BG54" s="12"/>
      <c r="BL54" s="12"/>
      <c r="BM54" s="16"/>
      <c r="BN54" s="16"/>
      <c r="BO54" s="16"/>
      <c r="BP54" s="18"/>
      <c r="CB54" s="26" t="s">
        <v>130</v>
      </c>
      <c r="CC54" s="12"/>
      <c r="CG54" s="12"/>
      <c r="CL54" s="12"/>
      <c r="CM54" s="16"/>
      <c r="CN54" s="16"/>
      <c r="CO54" s="16"/>
      <c r="CP54" s="18"/>
    </row>
    <row r="55" spans="1:112" ht="15" hidden="1" customHeight="1" x14ac:dyDescent="0.35">
      <c r="B55" s="89" t="s">
        <v>88</v>
      </c>
      <c r="C55" s="115"/>
      <c r="D55" s="86"/>
      <c r="E55" s="86"/>
      <c r="F55" s="86"/>
      <c r="G55" s="86"/>
      <c r="H55" s="86"/>
      <c r="I55" s="86"/>
      <c r="J55" s="86"/>
      <c r="K55">
        <f>SUM(D55:J55)</f>
        <v>0</v>
      </c>
      <c r="L55" s="119"/>
      <c r="M55" s="87">
        <v>0.1105</v>
      </c>
      <c r="N55" s="88">
        <v>0.08</v>
      </c>
      <c r="O55" s="27">
        <f>L55*(1+M55+N55)</f>
        <v>0</v>
      </c>
      <c r="P55" s="18">
        <f>K55*O55</f>
        <v>0</v>
      </c>
      <c r="AB55" s="89" t="s">
        <v>88</v>
      </c>
      <c r="AC55" s="115"/>
      <c r="AD55" s="86"/>
      <c r="AE55" s="86"/>
      <c r="AF55" s="86"/>
      <c r="AG55" s="86"/>
      <c r="AH55" s="86"/>
      <c r="AI55" s="86"/>
      <c r="AJ55" s="86"/>
      <c r="AK55">
        <f>SUM(AD55:AJ55)</f>
        <v>0</v>
      </c>
      <c r="AL55" s="119"/>
      <c r="AM55" s="87">
        <v>0.1105</v>
      </c>
      <c r="AN55" s="88">
        <v>0.08</v>
      </c>
      <c r="AO55" s="27">
        <f>AL55*(1+AM55+AN55)</f>
        <v>0</v>
      </c>
      <c r="AP55" s="18">
        <f>AK55*AO55</f>
        <v>0</v>
      </c>
      <c r="BB55" s="89" t="s">
        <v>88</v>
      </c>
      <c r="BC55" s="115"/>
      <c r="BD55" s="86"/>
      <c r="BE55" s="86"/>
      <c r="BF55" s="86"/>
      <c r="BG55" s="86"/>
      <c r="BH55" s="86"/>
      <c r="BI55" s="86"/>
      <c r="BJ55" s="86"/>
      <c r="BK55">
        <f>SUM(BD55:BJ55)</f>
        <v>0</v>
      </c>
      <c r="BL55" s="119"/>
      <c r="BM55" s="87">
        <v>0.1105</v>
      </c>
      <c r="BN55" s="88">
        <v>0.08</v>
      </c>
      <c r="BO55" s="27">
        <f>BL55*(1+BM55+BN55)</f>
        <v>0</v>
      </c>
      <c r="BP55" s="18">
        <f>BK55*BO55</f>
        <v>0</v>
      </c>
      <c r="CB55" s="89" t="s">
        <v>88</v>
      </c>
      <c r="CC55" s="115"/>
      <c r="CD55" s="86"/>
      <c r="CE55" s="86"/>
      <c r="CF55" s="86"/>
      <c r="CG55" s="86"/>
      <c r="CH55" s="86"/>
      <c r="CI55" s="86"/>
      <c r="CJ55" s="86"/>
      <c r="CK55">
        <f>SUM(CD55:CJ55)</f>
        <v>0</v>
      </c>
      <c r="CL55" s="119"/>
      <c r="CM55" s="87">
        <v>0.1105</v>
      </c>
      <c r="CN55" s="88">
        <v>0.08</v>
      </c>
      <c r="CO55" s="27">
        <f>CL55*(1+CM55+CN55)</f>
        <v>0</v>
      </c>
      <c r="CP55" s="18">
        <f>CK55*CO55</f>
        <v>0</v>
      </c>
    </row>
    <row r="56" spans="1:112" ht="15" hidden="1" customHeight="1" x14ac:dyDescent="0.35">
      <c r="B56" s="89"/>
      <c r="C56" s="115"/>
      <c r="D56" s="86"/>
      <c r="E56" s="86"/>
      <c r="F56" s="86"/>
      <c r="G56" s="86"/>
      <c r="H56" s="86"/>
      <c r="I56" s="86"/>
      <c r="J56" s="86"/>
      <c r="K56">
        <f t="shared" ref="K56:K60" si="176">SUM(D56:J56)</f>
        <v>0</v>
      </c>
      <c r="L56" s="119"/>
      <c r="M56" s="87">
        <v>0.1105</v>
      </c>
      <c r="N56" s="88">
        <v>0.08</v>
      </c>
      <c r="O56" s="27">
        <f t="shared" ref="O56:O61" si="177">L56*(1+M56+N56)</f>
        <v>0</v>
      </c>
      <c r="P56" s="18">
        <f t="shared" ref="P56:P60" si="178">K56*O56</f>
        <v>0</v>
      </c>
      <c r="AB56" s="89"/>
      <c r="AC56" s="115"/>
      <c r="AD56" s="86"/>
      <c r="AE56" s="86"/>
      <c r="AF56" s="86"/>
      <c r="AG56" s="86"/>
      <c r="AH56" s="86"/>
      <c r="AI56" s="86"/>
      <c r="AJ56" s="86"/>
      <c r="AK56">
        <f t="shared" ref="AK56:AK60" si="179">SUM(AD56:AJ56)</f>
        <v>0</v>
      </c>
      <c r="AL56" s="119"/>
      <c r="AM56" s="87">
        <v>0.1105</v>
      </c>
      <c r="AN56" s="88">
        <v>0.08</v>
      </c>
      <c r="AO56" s="27">
        <f t="shared" ref="AO56:AO61" si="180">AL56*(1+AM56+AN56)</f>
        <v>0</v>
      </c>
      <c r="AP56" s="18">
        <f t="shared" ref="AP56:AP60" si="181">AK56*AO56</f>
        <v>0</v>
      </c>
      <c r="BB56" s="89"/>
      <c r="BC56" s="115"/>
      <c r="BD56" s="86"/>
      <c r="BE56" s="86"/>
      <c r="BF56" s="86"/>
      <c r="BG56" s="86"/>
      <c r="BH56" s="86"/>
      <c r="BI56" s="86"/>
      <c r="BJ56" s="86"/>
      <c r="BK56">
        <f t="shared" ref="BK56:BK60" si="182">SUM(BD56:BJ56)</f>
        <v>0</v>
      </c>
      <c r="BL56" s="119"/>
      <c r="BM56" s="87">
        <v>0.1105</v>
      </c>
      <c r="BN56" s="88">
        <v>0.08</v>
      </c>
      <c r="BO56" s="27">
        <f t="shared" ref="BO56:BO61" si="183">BL56*(1+BM56+BN56)</f>
        <v>0</v>
      </c>
      <c r="BP56" s="18">
        <f t="shared" ref="BP56:BP60" si="184">BK56*BO56</f>
        <v>0</v>
      </c>
      <c r="CB56" s="89"/>
      <c r="CC56" s="115"/>
      <c r="CD56" s="86"/>
      <c r="CE56" s="86"/>
      <c r="CF56" s="86"/>
      <c r="CG56" s="86"/>
      <c r="CH56" s="86"/>
      <c r="CI56" s="86"/>
      <c r="CJ56" s="86"/>
      <c r="CK56">
        <f t="shared" ref="CK56:CK60" si="185">SUM(CD56:CJ56)</f>
        <v>0</v>
      </c>
      <c r="CL56" s="119"/>
      <c r="CM56" s="87">
        <v>0.1105</v>
      </c>
      <c r="CN56" s="88">
        <v>0.08</v>
      </c>
      <c r="CO56" s="27">
        <f t="shared" ref="CO56:CO61" si="186">CL56*(1+CM56+CN56)</f>
        <v>0</v>
      </c>
      <c r="CP56" s="18">
        <f t="shared" ref="CP56:CP60" si="187">CK56*CO56</f>
        <v>0</v>
      </c>
    </row>
    <row r="57" spans="1:112" ht="15" hidden="1" customHeight="1" x14ac:dyDescent="0.35">
      <c r="B57" s="89"/>
      <c r="C57" s="115"/>
      <c r="D57" s="86"/>
      <c r="E57" s="86"/>
      <c r="F57" s="86"/>
      <c r="G57" s="86"/>
      <c r="H57" s="86"/>
      <c r="I57" s="86"/>
      <c r="J57" s="86"/>
      <c r="K57">
        <f t="shared" si="176"/>
        <v>0</v>
      </c>
      <c r="L57" s="119"/>
      <c r="M57" s="87">
        <v>8.7999999999999995E-2</v>
      </c>
      <c r="N57" s="88">
        <v>0.08</v>
      </c>
      <c r="O57" s="27">
        <f t="shared" si="177"/>
        <v>0</v>
      </c>
      <c r="P57" s="18">
        <f t="shared" si="178"/>
        <v>0</v>
      </c>
      <c r="AB57" s="89"/>
      <c r="AC57" s="115"/>
      <c r="AD57" s="86"/>
      <c r="AE57" s="86"/>
      <c r="AF57" s="86"/>
      <c r="AG57" s="86"/>
      <c r="AH57" s="86"/>
      <c r="AI57" s="86"/>
      <c r="AJ57" s="86"/>
      <c r="AK57">
        <f t="shared" si="179"/>
        <v>0</v>
      </c>
      <c r="AL57" s="119"/>
      <c r="AM57" s="87">
        <v>8.7999999999999995E-2</v>
      </c>
      <c r="AN57" s="88">
        <v>0.08</v>
      </c>
      <c r="AO57" s="27">
        <f t="shared" si="180"/>
        <v>0</v>
      </c>
      <c r="AP57" s="18">
        <f t="shared" si="181"/>
        <v>0</v>
      </c>
      <c r="BB57" s="89"/>
      <c r="BC57" s="115"/>
      <c r="BD57" s="86"/>
      <c r="BE57" s="86"/>
      <c r="BF57" s="86"/>
      <c r="BG57" s="86"/>
      <c r="BH57" s="86"/>
      <c r="BI57" s="86"/>
      <c r="BJ57" s="86"/>
      <c r="BK57">
        <f t="shared" si="182"/>
        <v>0</v>
      </c>
      <c r="BL57" s="119"/>
      <c r="BM57" s="87">
        <v>8.7999999999999995E-2</v>
      </c>
      <c r="BN57" s="88">
        <v>0.08</v>
      </c>
      <c r="BO57" s="27">
        <f t="shared" si="183"/>
        <v>0</v>
      </c>
      <c r="BP57" s="18">
        <f t="shared" si="184"/>
        <v>0</v>
      </c>
      <c r="CB57" s="89"/>
      <c r="CC57" s="115"/>
      <c r="CD57" s="86"/>
      <c r="CE57" s="86"/>
      <c r="CF57" s="86"/>
      <c r="CG57" s="86"/>
      <c r="CH57" s="86"/>
      <c r="CI57" s="86"/>
      <c r="CJ57" s="86"/>
      <c r="CK57">
        <f t="shared" si="185"/>
        <v>0</v>
      </c>
      <c r="CL57" s="119"/>
      <c r="CM57" s="87">
        <v>8.7999999999999995E-2</v>
      </c>
      <c r="CN57" s="88">
        <v>0.08</v>
      </c>
      <c r="CO57" s="27">
        <f t="shared" si="186"/>
        <v>0</v>
      </c>
      <c r="CP57" s="18">
        <f t="shared" si="187"/>
        <v>0</v>
      </c>
    </row>
    <row r="58" spans="1:112" ht="15" hidden="1" customHeight="1" x14ac:dyDescent="0.35">
      <c r="B58" s="89"/>
      <c r="C58" s="115"/>
      <c r="D58" s="86"/>
      <c r="E58" s="86"/>
      <c r="F58" s="86"/>
      <c r="G58" s="86"/>
      <c r="H58" s="86"/>
      <c r="I58" s="86"/>
      <c r="J58" s="86"/>
      <c r="K58">
        <f t="shared" si="176"/>
        <v>0</v>
      </c>
      <c r="L58" s="119"/>
      <c r="M58" s="87">
        <v>8.7999999999999995E-2</v>
      </c>
      <c r="N58" s="88">
        <f>N57</f>
        <v>0.08</v>
      </c>
      <c r="O58" s="27">
        <f t="shared" si="177"/>
        <v>0</v>
      </c>
      <c r="P58" s="18">
        <f t="shared" si="178"/>
        <v>0</v>
      </c>
      <c r="AB58" s="89"/>
      <c r="AC58" s="115"/>
      <c r="AD58" s="86"/>
      <c r="AE58" s="86"/>
      <c r="AF58" s="86"/>
      <c r="AG58" s="86"/>
      <c r="AH58" s="86"/>
      <c r="AI58" s="86"/>
      <c r="AJ58" s="86"/>
      <c r="AK58">
        <f t="shared" si="179"/>
        <v>0</v>
      </c>
      <c r="AL58" s="119"/>
      <c r="AM58" s="87">
        <v>8.7999999999999995E-2</v>
      </c>
      <c r="AN58" s="88">
        <f>AN57</f>
        <v>0.08</v>
      </c>
      <c r="AO58" s="27">
        <f t="shared" si="180"/>
        <v>0</v>
      </c>
      <c r="AP58" s="18">
        <f t="shared" si="181"/>
        <v>0</v>
      </c>
      <c r="BB58" s="89"/>
      <c r="BC58" s="115"/>
      <c r="BD58" s="86"/>
      <c r="BE58" s="86"/>
      <c r="BF58" s="86"/>
      <c r="BG58" s="86"/>
      <c r="BH58" s="86"/>
      <c r="BI58" s="86"/>
      <c r="BJ58" s="86"/>
      <c r="BK58">
        <f t="shared" si="182"/>
        <v>0</v>
      </c>
      <c r="BL58" s="119"/>
      <c r="BM58" s="87">
        <v>8.7999999999999995E-2</v>
      </c>
      <c r="BN58" s="88">
        <f>BN57</f>
        <v>0.08</v>
      </c>
      <c r="BO58" s="27">
        <f t="shared" si="183"/>
        <v>0</v>
      </c>
      <c r="BP58" s="18">
        <f t="shared" si="184"/>
        <v>0</v>
      </c>
      <c r="CB58" s="89"/>
      <c r="CC58" s="115"/>
      <c r="CD58" s="86"/>
      <c r="CE58" s="86"/>
      <c r="CF58" s="86"/>
      <c r="CG58" s="86"/>
      <c r="CH58" s="86"/>
      <c r="CI58" s="86"/>
      <c r="CJ58" s="86"/>
      <c r="CK58">
        <f t="shared" si="185"/>
        <v>0</v>
      </c>
      <c r="CL58" s="119"/>
      <c r="CM58" s="87">
        <v>8.7999999999999995E-2</v>
      </c>
      <c r="CN58" s="88">
        <f>CN57</f>
        <v>0.08</v>
      </c>
      <c r="CO58" s="27">
        <f t="shared" si="186"/>
        <v>0</v>
      </c>
      <c r="CP58" s="18">
        <f t="shared" si="187"/>
        <v>0</v>
      </c>
    </row>
    <row r="59" spans="1:112" ht="15" hidden="1" customHeight="1" x14ac:dyDescent="0.35">
      <c r="B59" s="89"/>
      <c r="C59" s="115"/>
      <c r="D59" s="86"/>
      <c r="E59" s="86"/>
      <c r="F59" s="86"/>
      <c r="G59" s="86"/>
      <c r="H59" s="86"/>
      <c r="I59" s="86"/>
      <c r="J59" s="86"/>
      <c r="K59">
        <f t="shared" si="176"/>
        <v>0</v>
      </c>
      <c r="L59" s="119"/>
      <c r="M59" s="87">
        <v>8.7999999999999995E-2</v>
      </c>
      <c r="N59" s="88">
        <f>N58</f>
        <v>0.08</v>
      </c>
      <c r="O59" s="27">
        <f t="shared" si="177"/>
        <v>0</v>
      </c>
      <c r="P59" s="18">
        <f t="shared" si="178"/>
        <v>0</v>
      </c>
      <c r="AB59" s="89"/>
      <c r="AC59" s="115"/>
      <c r="AD59" s="86"/>
      <c r="AE59" s="86"/>
      <c r="AF59" s="86"/>
      <c r="AG59" s="86"/>
      <c r="AH59" s="86"/>
      <c r="AI59" s="86"/>
      <c r="AJ59" s="86"/>
      <c r="AK59">
        <f t="shared" si="179"/>
        <v>0</v>
      </c>
      <c r="AL59" s="119"/>
      <c r="AM59" s="87">
        <v>8.7999999999999995E-2</v>
      </c>
      <c r="AN59" s="88">
        <f>AN58</f>
        <v>0.08</v>
      </c>
      <c r="AO59" s="27">
        <f t="shared" si="180"/>
        <v>0</v>
      </c>
      <c r="AP59" s="18">
        <f t="shared" si="181"/>
        <v>0</v>
      </c>
      <c r="BB59" s="89"/>
      <c r="BC59" s="115"/>
      <c r="BD59" s="86"/>
      <c r="BE59" s="86"/>
      <c r="BF59" s="86"/>
      <c r="BG59" s="86"/>
      <c r="BH59" s="86"/>
      <c r="BI59" s="86"/>
      <c r="BJ59" s="86"/>
      <c r="BK59">
        <f t="shared" si="182"/>
        <v>0</v>
      </c>
      <c r="BL59" s="119"/>
      <c r="BM59" s="87">
        <v>8.7999999999999995E-2</v>
      </c>
      <c r="BN59" s="88">
        <f>BN58</f>
        <v>0.08</v>
      </c>
      <c r="BO59" s="27">
        <f t="shared" si="183"/>
        <v>0</v>
      </c>
      <c r="BP59" s="18">
        <f t="shared" si="184"/>
        <v>0</v>
      </c>
      <c r="CB59" s="89"/>
      <c r="CC59" s="115"/>
      <c r="CD59" s="86"/>
      <c r="CE59" s="86"/>
      <c r="CF59" s="86"/>
      <c r="CG59" s="86"/>
      <c r="CH59" s="86"/>
      <c r="CI59" s="86"/>
      <c r="CJ59" s="86"/>
      <c r="CK59">
        <f t="shared" si="185"/>
        <v>0</v>
      </c>
      <c r="CL59" s="119"/>
      <c r="CM59" s="87">
        <v>8.7999999999999995E-2</v>
      </c>
      <c r="CN59" s="88">
        <f>CN58</f>
        <v>0.08</v>
      </c>
      <c r="CO59" s="27">
        <f t="shared" si="186"/>
        <v>0</v>
      </c>
      <c r="CP59" s="18">
        <f t="shared" si="187"/>
        <v>0</v>
      </c>
    </row>
    <row r="60" spans="1:112" ht="15" hidden="1" customHeight="1" x14ac:dyDescent="0.35">
      <c r="B60" s="89"/>
      <c r="C60" s="115"/>
      <c r="D60" s="86"/>
      <c r="E60" s="86"/>
      <c r="F60" s="86"/>
      <c r="G60" s="86"/>
      <c r="H60" s="86"/>
      <c r="I60" s="86"/>
      <c r="J60" s="86"/>
      <c r="K60">
        <f t="shared" si="176"/>
        <v>0</v>
      </c>
      <c r="L60" s="119"/>
      <c r="M60" s="87">
        <v>8.7999999999999995E-2</v>
      </c>
      <c r="N60" s="88">
        <f>N59</f>
        <v>0.08</v>
      </c>
      <c r="O60" s="27">
        <f t="shared" si="177"/>
        <v>0</v>
      </c>
      <c r="P60" s="18">
        <f t="shared" si="178"/>
        <v>0</v>
      </c>
      <c r="AB60" s="89"/>
      <c r="AC60" s="115"/>
      <c r="AD60" s="86"/>
      <c r="AE60" s="86"/>
      <c r="AF60" s="86"/>
      <c r="AG60" s="86"/>
      <c r="AH60" s="86"/>
      <c r="AI60" s="86"/>
      <c r="AJ60" s="86"/>
      <c r="AK60">
        <f t="shared" si="179"/>
        <v>0</v>
      </c>
      <c r="AL60" s="119"/>
      <c r="AM60" s="87">
        <v>8.7999999999999995E-2</v>
      </c>
      <c r="AN60" s="88">
        <f>AN59</f>
        <v>0.08</v>
      </c>
      <c r="AO60" s="27">
        <f t="shared" si="180"/>
        <v>0</v>
      </c>
      <c r="AP60" s="18">
        <f t="shared" si="181"/>
        <v>0</v>
      </c>
      <c r="BB60" s="89"/>
      <c r="BC60" s="115"/>
      <c r="BD60" s="86"/>
      <c r="BE60" s="86"/>
      <c r="BF60" s="86"/>
      <c r="BG60" s="86"/>
      <c r="BH60" s="86"/>
      <c r="BI60" s="86"/>
      <c r="BJ60" s="86"/>
      <c r="BK60">
        <f t="shared" si="182"/>
        <v>0</v>
      </c>
      <c r="BL60" s="119"/>
      <c r="BM60" s="87">
        <v>8.7999999999999995E-2</v>
      </c>
      <c r="BN60" s="88">
        <f>BN59</f>
        <v>0.08</v>
      </c>
      <c r="BO60" s="27">
        <f t="shared" si="183"/>
        <v>0</v>
      </c>
      <c r="BP60" s="18">
        <f t="shared" si="184"/>
        <v>0</v>
      </c>
      <c r="CB60" s="89"/>
      <c r="CC60" s="115"/>
      <c r="CD60" s="86"/>
      <c r="CE60" s="86"/>
      <c r="CF60" s="86"/>
      <c r="CG60" s="86"/>
      <c r="CH60" s="86"/>
      <c r="CI60" s="86"/>
      <c r="CJ60" s="86"/>
      <c r="CK60">
        <f t="shared" si="185"/>
        <v>0</v>
      </c>
      <c r="CL60" s="119"/>
      <c r="CM60" s="87">
        <v>8.7999999999999995E-2</v>
      </c>
      <c r="CN60" s="88">
        <f>CN59</f>
        <v>0.08</v>
      </c>
      <c r="CO60" s="27">
        <f t="shared" si="186"/>
        <v>0</v>
      </c>
      <c r="CP60" s="18">
        <f t="shared" si="187"/>
        <v>0</v>
      </c>
    </row>
    <row r="61" spans="1:112" ht="15" hidden="1" customHeight="1" x14ac:dyDescent="0.35">
      <c r="B61" s="89"/>
      <c r="C61" s="115"/>
      <c r="D61" s="86"/>
      <c r="E61" s="86"/>
      <c r="F61" s="86"/>
      <c r="G61" s="86"/>
      <c r="H61" s="86"/>
      <c r="I61" s="86"/>
      <c r="J61" s="86"/>
      <c r="K61">
        <f>SUM(D61:J61)</f>
        <v>0</v>
      </c>
      <c r="L61" s="119"/>
      <c r="M61" s="87">
        <v>8.7999999999999995E-2</v>
      </c>
      <c r="N61" s="88">
        <v>0.08</v>
      </c>
      <c r="O61" s="27">
        <f t="shared" si="177"/>
        <v>0</v>
      </c>
      <c r="P61" s="18">
        <f>K61*O61</f>
        <v>0</v>
      </c>
      <c r="AB61" s="89"/>
      <c r="AC61" s="115"/>
      <c r="AD61" s="86"/>
      <c r="AE61" s="86"/>
      <c r="AF61" s="86"/>
      <c r="AG61" s="86"/>
      <c r="AH61" s="86"/>
      <c r="AI61" s="86"/>
      <c r="AJ61" s="86"/>
      <c r="AK61">
        <f>SUM(AD61:AJ61)</f>
        <v>0</v>
      </c>
      <c r="AL61" s="119"/>
      <c r="AM61" s="87">
        <v>8.7999999999999995E-2</v>
      </c>
      <c r="AN61" s="88">
        <v>0.08</v>
      </c>
      <c r="AO61" s="27">
        <f t="shared" si="180"/>
        <v>0</v>
      </c>
      <c r="AP61" s="18">
        <f>AK61*AO61</f>
        <v>0</v>
      </c>
      <c r="BB61" s="89"/>
      <c r="BC61" s="115"/>
      <c r="BD61" s="86"/>
      <c r="BE61" s="86"/>
      <c r="BF61" s="86"/>
      <c r="BG61" s="86"/>
      <c r="BH61" s="86"/>
      <c r="BI61" s="86"/>
      <c r="BJ61" s="86"/>
      <c r="BK61">
        <f>SUM(BD61:BJ61)</f>
        <v>0</v>
      </c>
      <c r="BL61" s="119"/>
      <c r="BM61" s="87">
        <v>8.7999999999999995E-2</v>
      </c>
      <c r="BN61" s="88">
        <v>0.08</v>
      </c>
      <c r="BO61" s="27">
        <f t="shared" si="183"/>
        <v>0</v>
      </c>
      <c r="BP61" s="18">
        <f>BK61*BO61</f>
        <v>0</v>
      </c>
      <c r="CB61" s="89"/>
      <c r="CC61" s="115"/>
      <c r="CD61" s="86"/>
      <c r="CE61" s="86"/>
      <c r="CF61" s="86"/>
      <c r="CG61" s="86"/>
      <c r="CH61" s="86"/>
      <c r="CI61" s="86"/>
      <c r="CJ61" s="86"/>
      <c r="CK61">
        <f>SUM(CD61:CJ61)</f>
        <v>0</v>
      </c>
      <c r="CL61" s="119"/>
      <c r="CM61" s="87">
        <v>8.7999999999999995E-2</v>
      </c>
      <c r="CN61" s="88">
        <v>0.08</v>
      </c>
      <c r="CO61" s="27">
        <f t="shared" si="186"/>
        <v>0</v>
      </c>
      <c r="CP61" s="18">
        <f>CK61*CO61</f>
        <v>0</v>
      </c>
    </row>
    <row r="62" spans="1:112" ht="15" hidden="1" customHeight="1" x14ac:dyDescent="0.35">
      <c r="B62" s="182" t="s">
        <v>129</v>
      </c>
      <c r="C62" s="115"/>
      <c r="D62" s="191">
        <f>(D55*O55)+(D56*O56)+(D57*O57)+(D58*O58)+(D59*O59)+(D60*O60)+(D61*O61)</f>
        <v>0</v>
      </c>
      <c r="E62" s="191">
        <f>(E55*O55)+(E56*O56)+(E57*O57)+(E58*O58)+(E59*O59)+(E60*O60)+(E61*O61)</f>
        <v>0</v>
      </c>
      <c r="F62" s="191">
        <f>(F55*O55)+(F56*O56)+(F57*O57)+(F58*O58)+(F59*O59)+(F60*O60)+(F61*O61)</f>
        <v>0</v>
      </c>
      <c r="G62" s="191">
        <f>(G55*O55)+(G56*O56)+(G57*O57)+(G58*O58)+(G59*O59)+(G60*O60)+(G61*O61)</f>
        <v>0</v>
      </c>
      <c r="H62" s="191">
        <f>(H55*O55)+(H56*O56)+(H57*O57)+(H58*O58)+(H59*O59)+(H60*O60)+(H61*O61)</f>
        <v>0</v>
      </c>
      <c r="I62" s="191">
        <f>(I55*O55)+(I56*O56)+(I57*O57)+(I58*O58)+(I59*O59)+(I60*O60)+(I61*O61)</f>
        <v>0</v>
      </c>
      <c r="J62" s="191">
        <f>(J55*O55)+(J56*O56)+(J57*O57)+(J58*O58)+(J59*O59)+(J60*O60)+(J61*O61)</f>
        <v>0</v>
      </c>
      <c r="L62" s="183"/>
      <c r="M62" s="121"/>
      <c r="N62" s="121"/>
      <c r="O62" s="16"/>
      <c r="P62" s="19">
        <f>SUM(P55:P61)</f>
        <v>0</v>
      </c>
      <c r="AB62" s="182" t="s">
        <v>129</v>
      </c>
      <c r="AC62" s="115"/>
      <c r="AD62" s="191">
        <f>(AD55*AO55)+(AD56*AO56)+(AD57*AO57)+(AD58*AO58)+(AD59*AO59)+(AD60*AO60)+(AD61*AO61)</f>
        <v>0</v>
      </c>
      <c r="AE62" s="191">
        <f>(AE55*AO55)+(AE56*AO56)+(AE57*AO57)+(AE58*AO58)+(AE59*AO59)+(AE60*AO60)+(AE61*AO61)</f>
        <v>0</v>
      </c>
      <c r="AF62" s="191">
        <f>(AF55*AO55)+(AF56*AO56)+(AF57*AO57)+(AF58*AO58)+(AF59*AO59)+(AF60*AO60)+(AF61*AO61)</f>
        <v>0</v>
      </c>
      <c r="AG62" s="191">
        <f>(AG55*AO55)+(AG56*AO56)+(AG57*AO57)+(AG58*AO58)+(AG59*AO59)+(AG60*AO60)+(AG61*AO61)</f>
        <v>0</v>
      </c>
      <c r="AH62" s="191">
        <f>(AH55*AO55)+(AH56*AO56)+(AH57*AO57)+(AH58*AO58)+(AH59*AO59)+(AH60*AO60)+(AH61*AO61)</f>
        <v>0</v>
      </c>
      <c r="AI62" s="191">
        <f>(AI55*AO55)+(AI56*AO56)+(AI57*AO57)+(AI58*AO58)+(AI59*AO59)+(AI60*AO60)+(AI61*AO61)</f>
        <v>0</v>
      </c>
      <c r="AJ62" s="191">
        <f>(AJ55*AO55)+(AJ56*AO56)+(AJ57*AO57)+(AJ58*AO58)+(AJ59*AO59)+(AJ60*AO60)+(AJ61*AO61)</f>
        <v>0</v>
      </c>
      <c r="AL62" s="183"/>
      <c r="AM62" s="121"/>
      <c r="AN62" s="121"/>
      <c r="AO62" s="16"/>
      <c r="AP62" s="19">
        <f>SUM(AP55:AP61)</f>
        <v>0</v>
      </c>
      <c r="BB62" s="182" t="s">
        <v>129</v>
      </c>
      <c r="BC62" s="115"/>
      <c r="BD62" s="191">
        <f>(BD55*BO55)+(BD56*BO56)+(BD57*BO57)+(BD58*BO58)+(BD59*BO59)+(BD60*BO60)+(BD61*BO61)</f>
        <v>0</v>
      </c>
      <c r="BE62" s="191">
        <f>(BE55*BO55)+(BE56*BO56)+(BE57*BO57)+(BE58*BO58)+(BE59*BO59)+(BE60*BO60)+(BE61*BO61)</f>
        <v>0</v>
      </c>
      <c r="BF62" s="191">
        <f>(BF55*BO55)+(BF56*BO56)+(BF57*BO57)+(BF58*BO58)+(BF59*BO59)+(BF60*BO60)+(BF61*BO61)</f>
        <v>0</v>
      </c>
      <c r="BG62" s="191">
        <f>(BG55*BO55)+(BG56*BO56)+(BG57*BO57)+(BG58*BO58)+(BG59*BO59)+(BG60*BO60)+(BG61*BO61)</f>
        <v>0</v>
      </c>
      <c r="BH62" s="191">
        <f>(BH55*BO55)+(BH56*BO56)+(BH57*BO57)+(BH58*BO58)+(BH59*BO59)+(BH60*BO60)+(BH61*BO61)</f>
        <v>0</v>
      </c>
      <c r="BI62" s="191">
        <f>(BI55*BO55)+(BI56*BO56)+(BI57*BO57)+(BI58*BO58)+(BI59*BO59)+(BI60*BO60)+(BI61*BO61)</f>
        <v>0</v>
      </c>
      <c r="BJ62" s="191">
        <f>(BJ55*BO55)+(BJ56*BO56)+(BJ57*BO57)+(BJ58*BO58)+(BJ59*BO59)+(BJ60*BO60)+(BJ61*BO61)</f>
        <v>0</v>
      </c>
      <c r="BL62" s="183"/>
      <c r="BM62" s="121"/>
      <c r="BN62" s="121"/>
      <c r="BO62" s="16"/>
      <c r="BP62" s="19">
        <f>SUM(BP55:BP61)</f>
        <v>0</v>
      </c>
      <c r="CB62" s="182" t="s">
        <v>129</v>
      </c>
      <c r="CC62" s="115"/>
      <c r="CD62" s="191">
        <f>(CD55*CO55)+(CD56*CO56)+(CD57*CO57)+(CD58*CO58)+(CD59*CO59)+(CD60*CO60)+(CD61*CO61)</f>
        <v>0</v>
      </c>
      <c r="CE62" s="191">
        <f>(CE55*CO55)+(CE56*CO56)+(CE57*CO57)+(CE58*CO58)+(CE59*CO59)+(CE60*CO60)+(CE61*CO61)</f>
        <v>0</v>
      </c>
      <c r="CF62" s="191">
        <f>(CF55*CO55)+(CF56*CO56)+(CF57*CO57)+(CF58*CO58)+(CF59*CO59)+(CF60*CO60)+(CF61*CO61)</f>
        <v>0</v>
      </c>
      <c r="CG62" s="191">
        <f>(CG55*CO55)+(CG56*CO56)+(CG57*CO57)+(CG58*CO58)+(CG59*CO59)+(CG60*CO60)+(CG61*CO61)</f>
        <v>0</v>
      </c>
      <c r="CH62" s="191">
        <f>(CH55*CO55)+(CH56*CO56)+(CH57*CO57)+(CH58*CO58)+(CH59*CO59)+(CH60*CO60)+(CH61*CO61)</f>
        <v>0</v>
      </c>
      <c r="CI62" s="191">
        <f>(CI55*CO55)+(CI56*CO56)+(CI57*CO57)+(CI58*CO58)+(CI59*CO59)+(CI60*CO60)+(CI61*CO61)</f>
        <v>0</v>
      </c>
      <c r="CJ62" s="191">
        <f>(CJ55*CO55)+(CJ56*CO56)+(CJ57*CO57)+(CJ58*CO58)+(CJ59*CO59)+(CJ60*CO60)+(CJ61*CO61)</f>
        <v>0</v>
      </c>
      <c r="CL62" s="183"/>
      <c r="CM62" s="121"/>
      <c r="CN62" s="121"/>
      <c r="CO62" s="16"/>
      <c r="CP62" s="19">
        <f>SUM(CP55:CP61)</f>
        <v>0</v>
      </c>
    </row>
    <row r="63" spans="1:112" ht="15" hidden="1" customHeight="1" x14ac:dyDescent="0.35">
      <c r="B63" s="182"/>
      <c r="C63" s="115"/>
      <c r="D63" s="93"/>
      <c r="E63" s="93"/>
      <c r="F63" s="93"/>
      <c r="G63" s="115"/>
      <c r="H63" s="93"/>
      <c r="I63" s="93"/>
      <c r="J63" s="93"/>
      <c r="L63" s="183"/>
      <c r="M63" s="121"/>
      <c r="N63" s="121"/>
      <c r="O63" s="16"/>
      <c r="P63" s="18"/>
      <c r="AB63" s="182"/>
      <c r="AC63" s="115"/>
      <c r="AD63" s="93"/>
      <c r="AE63" s="93"/>
      <c r="AF63" s="93"/>
      <c r="AG63" s="115"/>
      <c r="AH63" s="93"/>
      <c r="AI63" s="93"/>
      <c r="AJ63" s="93"/>
      <c r="AL63" s="183"/>
      <c r="AM63" s="121"/>
      <c r="AN63" s="121"/>
      <c r="AO63" s="16"/>
      <c r="AP63" s="18"/>
      <c r="BB63" s="182"/>
      <c r="BC63" s="115"/>
      <c r="BD63" s="93"/>
      <c r="BE63" s="93"/>
      <c r="BF63" s="93"/>
      <c r="BG63" s="115"/>
      <c r="BH63" s="93"/>
      <c r="BI63" s="93"/>
      <c r="BJ63" s="93"/>
      <c r="BL63" s="183"/>
      <c r="BM63" s="121"/>
      <c r="BN63" s="121"/>
      <c r="BO63" s="16"/>
      <c r="BP63" s="18"/>
      <c r="CB63" s="182"/>
      <c r="CC63" s="115"/>
      <c r="CD63" s="93"/>
      <c r="CE63" s="93"/>
      <c r="CF63" s="93"/>
      <c r="CG63" s="115"/>
      <c r="CH63" s="93"/>
      <c r="CI63" s="93"/>
      <c r="CJ63" s="93"/>
      <c r="CL63" s="183"/>
      <c r="CM63" s="121"/>
      <c r="CN63" s="121"/>
      <c r="CO63" s="16"/>
      <c r="CP63" s="18"/>
    </row>
    <row r="64" spans="1:112" ht="15" hidden="1" customHeight="1" x14ac:dyDescent="0.35">
      <c r="B64" s="26" t="s">
        <v>124</v>
      </c>
      <c r="C64" s="115"/>
      <c r="D64" s="93"/>
      <c r="E64" s="93"/>
      <c r="F64" s="93"/>
      <c r="G64" s="115"/>
      <c r="H64" s="93"/>
      <c r="I64" s="93"/>
      <c r="J64" s="93"/>
      <c r="L64" s="183"/>
      <c r="M64" s="121"/>
      <c r="N64" s="121"/>
      <c r="O64" s="16"/>
      <c r="P64" s="18"/>
      <c r="AB64" s="26" t="s">
        <v>124</v>
      </c>
      <c r="AC64" s="115"/>
      <c r="AD64" s="93"/>
      <c r="AE64" s="93"/>
      <c r="AF64" s="93"/>
      <c r="AG64" s="115"/>
      <c r="AH64" s="93"/>
      <c r="AI64" s="93"/>
      <c r="AJ64" s="93"/>
      <c r="AL64" s="183"/>
      <c r="AM64" s="121"/>
      <c r="AN64" s="121"/>
      <c r="AO64" s="16"/>
      <c r="AP64" s="18"/>
      <c r="BB64" s="26" t="s">
        <v>124</v>
      </c>
      <c r="BC64" s="115"/>
      <c r="BD64" s="93"/>
      <c r="BE64" s="93"/>
      <c r="BF64" s="93"/>
      <c r="BG64" s="115"/>
      <c r="BH64" s="93"/>
      <c r="BI64" s="93"/>
      <c r="BJ64" s="93"/>
      <c r="BL64" s="183"/>
      <c r="BM64" s="121"/>
      <c r="BN64" s="121"/>
      <c r="BO64" s="16"/>
      <c r="BP64" s="18"/>
      <c r="CB64" s="26" t="s">
        <v>124</v>
      </c>
      <c r="CC64" s="115"/>
      <c r="CD64" s="93"/>
      <c r="CE64" s="93"/>
      <c r="CF64" s="93"/>
      <c r="CG64" s="115"/>
      <c r="CH64" s="93"/>
      <c r="CI64" s="93"/>
      <c r="CJ64" s="93"/>
      <c r="CL64" s="183"/>
      <c r="CM64" s="121"/>
      <c r="CN64" s="121"/>
      <c r="CO64" s="16"/>
      <c r="CP64" s="18"/>
    </row>
    <row r="65" spans="2:94" ht="15" hidden="1" customHeight="1" x14ac:dyDescent="0.35">
      <c r="B65" s="89" t="s">
        <v>125</v>
      </c>
      <c r="C65" s="115"/>
      <c r="D65" s="86"/>
      <c r="E65" s="86"/>
      <c r="F65" s="86"/>
      <c r="G65" s="86"/>
      <c r="H65" s="86"/>
      <c r="I65" s="86"/>
      <c r="J65" s="86"/>
      <c r="K65">
        <f t="shared" ref="K65:K68" si="188">SUM(D65:J65)</f>
        <v>0</v>
      </c>
      <c r="L65" s="119"/>
      <c r="M65" s="87">
        <v>0.1105</v>
      </c>
      <c r="N65" s="184">
        <v>0.08</v>
      </c>
      <c r="O65" s="27">
        <f t="shared" ref="O65:O68" si="189">L65*(1+M65+N65)</f>
        <v>0</v>
      </c>
      <c r="P65" s="18">
        <f t="shared" ref="P65:P68" si="190">K65*O65</f>
        <v>0</v>
      </c>
      <c r="AB65" s="89" t="s">
        <v>125</v>
      </c>
      <c r="AC65" s="115"/>
      <c r="AD65" s="86"/>
      <c r="AE65" s="86"/>
      <c r="AF65" s="86"/>
      <c r="AG65" s="86"/>
      <c r="AH65" s="86"/>
      <c r="AI65" s="86"/>
      <c r="AJ65" s="86"/>
      <c r="AK65">
        <f t="shared" ref="AK65:AK68" si="191">SUM(AD65:AJ65)</f>
        <v>0</v>
      </c>
      <c r="AL65" s="119"/>
      <c r="AM65" s="87">
        <v>0.1105</v>
      </c>
      <c r="AN65" s="184">
        <v>0.08</v>
      </c>
      <c r="AO65" s="27">
        <f t="shared" ref="AO65:AO68" si="192">AL65*(1+AM65+AN65)</f>
        <v>0</v>
      </c>
      <c r="AP65" s="18">
        <f t="shared" ref="AP65:AP68" si="193">AK65*AO65</f>
        <v>0</v>
      </c>
      <c r="BB65" s="89" t="s">
        <v>125</v>
      </c>
      <c r="BC65" s="115"/>
      <c r="BD65" s="86"/>
      <c r="BE65" s="86"/>
      <c r="BF65" s="86"/>
      <c r="BG65" s="86"/>
      <c r="BH65" s="86"/>
      <c r="BI65" s="86"/>
      <c r="BJ65" s="86"/>
      <c r="BK65">
        <f t="shared" ref="BK65:BK68" si="194">SUM(BD65:BJ65)</f>
        <v>0</v>
      </c>
      <c r="BL65" s="119"/>
      <c r="BM65" s="87">
        <v>0.1105</v>
      </c>
      <c r="BN65" s="184">
        <v>0.08</v>
      </c>
      <c r="BO65" s="27">
        <f t="shared" ref="BO65:BO68" si="195">BL65*(1+BM65+BN65)</f>
        <v>0</v>
      </c>
      <c r="BP65" s="18">
        <f t="shared" ref="BP65:BP68" si="196">BK65*BO65</f>
        <v>0</v>
      </c>
      <c r="CB65" s="89" t="s">
        <v>125</v>
      </c>
      <c r="CC65" s="115"/>
      <c r="CD65" s="86"/>
      <c r="CE65" s="86"/>
      <c r="CF65" s="86"/>
      <c r="CG65" s="86"/>
      <c r="CH65" s="86"/>
      <c r="CI65" s="86"/>
      <c r="CJ65" s="86"/>
      <c r="CK65">
        <f t="shared" ref="CK65:CK68" si="197">SUM(CD65:CJ65)</f>
        <v>0</v>
      </c>
      <c r="CL65" s="119"/>
      <c r="CM65" s="87">
        <v>0.1105</v>
      </c>
      <c r="CN65" s="184">
        <v>0.08</v>
      </c>
      <c r="CO65" s="27">
        <f t="shared" ref="CO65:CO68" si="198">CL65*(1+CM65+CN65)</f>
        <v>0</v>
      </c>
      <c r="CP65" s="18">
        <f t="shared" ref="CP65:CP68" si="199">CK65*CO65</f>
        <v>0</v>
      </c>
    </row>
    <row r="66" spans="2:94" ht="15" hidden="1" customHeight="1" x14ac:dyDescent="0.35">
      <c r="B66" s="89"/>
      <c r="C66" s="115"/>
      <c r="D66" s="86"/>
      <c r="E66" s="86"/>
      <c r="F66" s="86"/>
      <c r="G66" s="86"/>
      <c r="H66" s="86"/>
      <c r="I66" s="86"/>
      <c r="J66" s="86"/>
      <c r="K66">
        <f t="shared" si="188"/>
        <v>0</v>
      </c>
      <c r="L66" s="119"/>
      <c r="M66" s="87">
        <v>8.7999999999999995E-2</v>
      </c>
      <c r="N66" s="184">
        <v>0.08</v>
      </c>
      <c r="O66" s="27">
        <f t="shared" si="189"/>
        <v>0</v>
      </c>
      <c r="P66" s="18">
        <f t="shared" si="190"/>
        <v>0</v>
      </c>
      <c r="AB66" s="89"/>
      <c r="AC66" s="115"/>
      <c r="AD66" s="86"/>
      <c r="AE66" s="86"/>
      <c r="AF66" s="86"/>
      <c r="AG66" s="86"/>
      <c r="AH66" s="86"/>
      <c r="AI66" s="86"/>
      <c r="AJ66" s="86"/>
      <c r="AK66">
        <f t="shared" si="191"/>
        <v>0</v>
      </c>
      <c r="AL66" s="119"/>
      <c r="AM66" s="87">
        <v>8.7999999999999995E-2</v>
      </c>
      <c r="AN66" s="184">
        <v>0.08</v>
      </c>
      <c r="AO66" s="27">
        <f t="shared" si="192"/>
        <v>0</v>
      </c>
      <c r="AP66" s="18">
        <f t="shared" si="193"/>
        <v>0</v>
      </c>
      <c r="BB66" s="89"/>
      <c r="BC66" s="115"/>
      <c r="BD66" s="86"/>
      <c r="BE66" s="86"/>
      <c r="BF66" s="86"/>
      <c r="BG66" s="86"/>
      <c r="BH66" s="86"/>
      <c r="BI66" s="86"/>
      <c r="BJ66" s="86"/>
      <c r="BK66">
        <f t="shared" si="194"/>
        <v>0</v>
      </c>
      <c r="BL66" s="119"/>
      <c r="BM66" s="87">
        <v>8.7999999999999995E-2</v>
      </c>
      <c r="BN66" s="184">
        <v>0.08</v>
      </c>
      <c r="BO66" s="27">
        <f t="shared" si="195"/>
        <v>0</v>
      </c>
      <c r="BP66" s="18">
        <f t="shared" si="196"/>
        <v>0</v>
      </c>
      <c r="CB66" s="89"/>
      <c r="CC66" s="115"/>
      <c r="CD66" s="86"/>
      <c r="CE66" s="86"/>
      <c r="CF66" s="86"/>
      <c r="CG66" s="86"/>
      <c r="CH66" s="86"/>
      <c r="CI66" s="86"/>
      <c r="CJ66" s="86"/>
      <c r="CK66">
        <f t="shared" si="197"/>
        <v>0</v>
      </c>
      <c r="CL66" s="119"/>
      <c r="CM66" s="87">
        <v>8.7999999999999995E-2</v>
      </c>
      <c r="CN66" s="184">
        <v>0.08</v>
      </c>
      <c r="CO66" s="27">
        <f t="shared" si="198"/>
        <v>0</v>
      </c>
      <c r="CP66" s="18">
        <f t="shared" si="199"/>
        <v>0</v>
      </c>
    </row>
    <row r="67" spans="2:94" ht="15" hidden="1" customHeight="1" x14ac:dyDescent="0.35">
      <c r="B67" s="89"/>
      <c r="C67" s="115"/>
      <c r="D67" s="86"/>
      <c r="E67" s="86"/>
      <c r="F67" s="86"/>
      <c r="G67" s="86"/>
      <c r="H67" s="86"/>
      <c r="I67" s="86"/>
      <c r="J67" s="86"/>
      <c r="K67">
        <f t="shared" si="188"/>
        <v>0</v>
      </c>
      <c r="L67" s="119"/>
      <c r="M67" s="87">
        <v>8.7999999999999995E-2</v>
      </c>
      <c r="N67" s="184">
        <v>0.08</v>
      </c>
      <c r="O67" s="27">
        <f t="shared" si="189"/>
        <v>0</v>
      </c>
      <c r="P67" s="18">
        <f t="shared" si="190"/>
        <v>0</v>
      </c>
      <c r="AB67" s="89"/>
      <c r="AC67" s="115"/>
      <c r="AD67" s="86"/>
      <c r="AE67" s="86"/>
      <c r="AF67" s="86"/>
      <c r="AG67" s="86"/>
      <c r="AH67" s="86"/>
      <c r="AI67" s="86"/>
      <c r="AJ67" s="86"/>
      <c r="AK67">
        <f t="shared" si="191"/>
        <v>0</v>
      </c>
      <c r="AL67" s="119"/>
      <c r="AM67" s="87">
        <v>8.7999999999999995E-2</v>
      </c>
      <c r="AN67" s="184">
        <v>0.08</v>
      </c>
      <c r="AO67" s="27">
        <f t="shared" si="192"/>
        <v>0</v>
      </c>
      <c r="AP67" s="18">
        <f t="shared" si="193"/>
        <v>0</v>
      </c>
      <c r="BB67" s="89"/>
      <c r="BC67" s="115"/>
      <c r="BD67" s="86"/>
      <c r="BE67" s="86"/>
      <c r="BF67" s="86"/>
      <c r="BG67" s="86"/>
      <c r="BH67" s="86"/>
      <c r="BI67" s="86"/>
      <c r="BJ67" s="86"/>
      <c r="BK67">
        <f t="shared" si="194"/>
        <v>0</v>
      </c>
      <c r="BL67" s="119"/>
      <c r="BM67" s="87">
        <v>8.7999999999999995E-2</v>
      </c>
      <c r="BN67" s="184">
        <v>0.08</v>
      </c>
      <c r="BO67" s="27">
        <f t="shared" si="195"/>
        <v>0</v>
      </c>
      <c r="BP67" s="18">
        <f t="shared" si="196"/>
        <v>0</v>
      </c>
      <c r="CB67" s="89"/>
      <c r="CC67" s="115"/>
      <c r="CD67" s="86"/>
      <c r="CE67" s="86"/>
      <c r="CF67" s="86"/>
      <c r="CG67" s="86"/>
      <c r="CH67" s="86"/>
      <c r="CI67" s="86"/>
      <c r="CJ67" s="86"/>
      <c r="CK67">
        <f t="shared" si="197"/>
        <v>0</v>
      </c>
      <c r="CL67" s="119"/>
      <c r="CM67" s="87">
        <v>8.7999999999999995E-2</v>
      </c>
      <c r="CN67" s="184">
        <v>0.08</v>
      </c>
      <c r="CO67" s="27">
        <f t="shared" si="198"/>
        <v>0</v>
      </c>
      <c r="CP67" s="18">
        <f t="shared" si="199"/>
        <v>0</v>
      </c>
    </row>
    <row r="68" spans="2:94" ht="15" hidden="1" customHeight="1" x14ac:dyDescent="0.35">
      <c r="B68" s="89"/>
      <c r="C68" s="115"/>
      <c r="D68" s="86"/>
      <c r="E68" s="86"/>
      <c r="F68" s="86"/>
      <c r="G68" s="86"/>
      <c r="H68" s="86"/>
      <c r="I68" s="86"/>
      <c r="J68" s="86"/>
      <c r="K68">
        <f t="shared" si="188"/>
        <v>0</v>
      </c>
      <c r="L68" s="119"/>
      <c r="M68" s="87">
        <v>0.1105</v>
      </c>
      <c r="N68" s="184">
        <v>0.08</v>
      </c>
      <c r="O68" s="27">
        <f t="shared" si="189"/>
        <v>0</v>
      </c>
      <c r="P68" s="18">
        <f t="shared" si="190"/>
        <v>0</v>
      </c>
      <c r="AB68" s="89"/>
      <c r="AC68" s="115"/>
      <c r="AD68" s="86"/>
      <c r="AE68" s="86"/>
      <c r="AF68" s="86"/>
      <c r="AG68" s="86"/>
      <c r="AH68" s="86"/>
      <c r="AI68" s="86"/>
      <c r="AJ68" s="86"/>
      <c r="AK68">
        <f t="shared" si="191"/>
        <v>0</v>
      </c>
      <c r="AL68" s="119"/>
      <c r="AM68" s="87">
        <v>0.1105</v>
      </c>
      <c r="AN68" s="184">
        <v>0.08</v>
      </c>
      <c r="AO68" s="27">
        <f t="shared" si="192"/>
        <v>0</v>
      </c>
      <c r="AP68" s="18">
        <f t="shared" si="193"/>
        <v>0</v>
      </c>
      <c r="BB68" s="89"/>
      <c r="BC68" s="115"/>
      <c r="BD68" s="86"/>
      <c r="BE68" s="86"/>
      <c r="BF68" s="86"/>
      <c r="BG68" s="86"/>
      <c r="BH68" s="86"/>
      <c r="BI68" s="86"/>
      <c r="BJ68" s="86"/>
      <c r="BK68">
        <f t="shared" si="194"/>
        <v>0</v>
      </c>
      <c r="BL68" s="119"/>
      <c r="BM68" s="87">
        <v>0.1105</v>
      </c>
      <c r="BN68" s="184">
        <v>0.08</v>
      </c>
      <c r="BO68" s="27">
        <f t="shared" si="195"/>
        <v>0</v>
      </c>
      <c r="BP68" s="18">
        <f t="shared" si="196"/>
        <v>0</v>
      </c>
      <c r="CB68" s="89"/>
      <c r="CC68" s="115"/>
      <c r="CD68" s="86"/>
      <c r="CE68" s="86"/>
      <c r="CF68" s="86"/>
      <c r="CG68" s="86"/>
      <c r="CH68" s="86"/>
      <c r="CI68" s="86"/>
      <c r="CJ68" s="86"/>
      <c r="CK68">
        <f t="shared" si="197"/>
        <v>0</v>
      </c>
      <c r="CL68" s="119"/>
      <c r="CM68" s="87">
        <v>0.1105</v>
      </c>
      <c r="CN68" s="184">
        <v>0.08</v>
      </c>
      <c r="CO68" s="27">
        <f t="shared" si="198"/>
        <v>0</v>
      </c>
      <c r="CP68" s="18">
        <f t="shared" si="199"/>
        <v>0</v>
      </c>
    </row>
    <row r="69" spans="2:94" ht="15" hidden="1" customHeight="1" x14ac:dyDescent="0.35">
      <c r="B69" s="182" t="s">
        <v>128</v>
      </c>
      <c r="C69" s="115"/>
      <c r="D69" s="191">
        <f>(D65*O65)+(D66*O66)+(D67*O67)+(D68*O68)</f>
        <v>0</v>
      </c>
      <c r="E69" s="191">
        <f>(E65*O65)+(E66*O66)+(E67*O67)+(E68*O68)</f>
        <v>0</v>
      </c>
      <c r="F69" s="191">
        <f>(F65*O65)+(F66*O66)+(F67*O67)+(F68*O68)</f>
        <v>0</v>
      </c>
      <c r="G69" s="191">
        <f>(G65*O65)+(G66*O66)+(G67*O67)+(G68*O68)</f>
        <v>0</v>
      </c>
      <c r="H69" s="191">
        <f>(H65*O65)+(H66*O66)+(H67*O67)+(H68*O68)</f>
        <v>0</v>
      </c>
      <c r="I69" s="191">
        <f>(I65*O65)+(I66*O66)+(I67*O67)+(I68*O68)</f>
        <v>0</v>
      </c>
      <c r="J69" s="191">
        <f>(J65*O65)+(J66*O66)+(J67*O67)+(J68*O68)</f>
        <v>0</v>
      </c>
      <c r="L69" s="183"/>
      <c r="M69" s="121"/>
      <c r="N69" s="121"/>
      <c r="O69" s="16"/>
      <c r="P69" s="19">
        <f>SUM(P65:P68)</f>
        <v>0</v>
      </c>
      <c r="AB69" s="182" t="s">
        <v>128</v>
      </c>
      <c r="AC69" s="115"/>
      <c r="AD69" s="191">
        <f>(AD65*AO65)+(AD66*AO66)+(AD67*AO67)+(AD68*AO68)</f>
        <v>0</v>
      </c>
      <c r="AE69" s="191">
        <f>(AE65*AO65)+(AE66*AO66)+(AE67*AO67)+(AE68*AO68)</f>
        <v>0</v>
      </c>
      <c r="AF69" s="191">
        <f>(AF65*AO65)+(AF66*AO66)+(AF67*AO67)+(AF68*AO68)</f>
        <v>0</v>
      </c>
      <c r="AG69" s="191">
        <f>(AG65*AO65)+(AG66*AO66)+(AG67*AO67)+(AG68*AO68)</f>
        <v>0</v>
      </c>
      <c r="AH69" s="191">
        <f>(AH65*AO65)+(AH66*AO66)+(AH67*AO67)+(AH68*AO68)</f>
        <v>0</v>
      </c>
      <c r="AI69" s="191">
        <f>(AI65*AO65)+(AI66*AO66)+(AI67*AO67)+(AI68*AO68)</f>
        <v>0</v>
      </c>
      <c r="AJ69" s="191">
        <f>(AJ65*AO65)+(AJ66*AO66)+(AJ67*AO67)+(AJ68*AO68)</f>
        <v>0</v>
      </c>
      <c r="AL69" s="183"/>
      <c r="AM69" s="121"/>
      <c r="AN69" s="121"/>
      <c r="AO69" s="16"/>
      <c r="AP69" s="19">
        <f>SUM(AP65:AP68)</f>
        <v>0</v>
      </c>
      <c r="BB69" s="182" t="s">
        <v>128</v>
      </c>
      <c r="BC69" s="115"/>
      <c r="BD69" s="191">
        <f>(BD65*BO65)+(BD66*BO66)+(BD67*BO67)+(BD68*BO68)</f>
        <v>0</v>
      </c>
      <c r="BE69" s="191">
        <f>(BE65*BO65)+(BE66*BO66)+(BE67*BO67)+(BE68*BO68)</f>
        <v>0</v>
      </c>
      <c r="BF69" s="191">
        <f>(BF65*BO65)+(BF66*BO66)+(BF67*BO67)+(BF68*BO68)</f>
        <v>0</v>
      </c>
      <c r="BG69" s="191">
        <f>(BG65*BO65)+(BG66*BO66)+(BG67*BO67)+(BG68*BO68)</f>
        <v>0</v>
      </c>
      <c r="BH69" s="191">
        <f>(BH65*BO65)+(BH66*BO66)+(BH67*BO67)+(BH68*BO68)</f>
        <v>0</v>
      </c>
      <c r="BI69" s="191">
        <f>(BI65*BO65)+(BI66*BO66)+(BI67*BO67)+(BI68*BO68)</f>
        <v>0</v>
      </c>
      <c r="BJ69" s="191">
        <f>(BJ65*BO65)+(BJ66*BO66)+(BJ67*BO67)+(BJ68*BO68)</f>
        <v>0</v>
      </c>
      <c r="BL69" s="183"/>
      <c r="BM69" s="121"/>
      <c r="BN69" s="121"/>
      <c r="BO69" s="16"/>
      <c r="BP69" s="19">
        <f>SUM(BP65:BP68)</f>
        <v>0</v>
      </c>
      <c r="CB69" s="182" t="s">
        <v>128</v>
      </c>
      <c r="CC69" s="115"/>
      <c r="CD69" s="191">
        <f>(CD65*CO65)+(CD66*CO66)+(CD67*CO67)+(CD68*CO68)</f>
        <v>0</v>
      </c>
      <c r="CE69" s="191">
        <f>(CE65*CO65)+(CE66*CO66)+(CE67*CO67)+(CE68*CO68)</f>
        <v>0</v>
      </c>
      <c r="CF69" s="191">
        <f>(CF65*CO65)+(CF66*CO66)+(CF67*CO67)+(CF68*CO68)</f>
        <v>0</v>
      </c>
      <c r="CG69" s="191">
        <f>(CG65*CO65)+(CG66*CO66)+(CG67*CO67)+(CG68*CO68)</f>
        <v>0</v>
      </c>
      <c r="CH69" s="191">
        <f>(CH65*CO65)+(CH66*CO66)+(CH67*CO67)+(CH68*CO68)</f>
        <v>0</v>
      </c>
      <c r="CI69" s="191">
        <f>(CI65*CO65)+(CI66*CO66)+(CI67*CO67)+(CI68*CO68)</f>
        <v>0</v>
      </c>
      <c r="CJ69" s="191">
        <f>(CJ65*CO65)+(CJ66*CO66)+(CJ67*CO67)+(CJ68*CO68)</f>
        <v>0</v>
      </c>
      <c r="CL69" s="183"/>
      <c r="CM69" s="121"/>
      <c r="CN69" s="121"/>
      <c r="CO69" s="16"/>
      <c r="CP69" s="19">
        <f>SUM(CP65:CP68)</f>
        <v>0</v>
      </c>
    </row>
    <row r="70" spans="2:94" ht="15" hidden="1" customHeight="1" x14ac:dyDescent="0.35">
      <c r="B70" s="182"/>
      <c r="C70" s="115"/>
      <c r="D70" s="93"/>
      <c r="E70" s="93"/>
      <c r="F70" s="93"/>
      <c r="G70" s="115"/>
      <c r="H70" s="93"/>
      <c r="I70" s="93"/>
      <c r="J70" s="93"/>
      <c r="L70" s="183"/>
      <c r="M70" s="121"/>
      <c r="N70" s="121"/>
      <c r="O70" s="16"/>
      <c r="P70" s="18"/>
      <c r="AB70" s="182"/>
      <c r="AC70" s="115"/>
      <c r="AD70" s="93"/>
      <c r="AE70" s="93"/>
      <c r="AF70" s="93"/>
      <c r="AG70" s="115"/>
      <c r="AH70" s="93"/>
      <c r="AI70" s="93"/>
      <c r="AJ70" s="93"/>
      <c r="AL70" s="183"/>
      <c r="AM70" s="121"/>
      <c r="AN70" s="121"/>
      <c r="AO70" s="16"/>
      <c r="AP70" s="18"/>
      <c r="BB70" s="182"/>
      <c r="BC70" s="115"/>
      <c r="BD70" s="93"/>
      <c r="BE70" s="93"/>
      <c r="BF70" s="93"/>
      <c r="BG70" s="115"/>
      <c r="BH70" s="93"/>
      <c r="BI70" s="93"/>
      <c r="BJ70" s="93"/>
      <c r="BL70" s="183"/>
      <c r="BM70" s="121"/>
      <c r="BN70" s="121"/>
      <c r="BO70" s="16"/>
      <c r="BP70" s="18"/>
      <c r="CB70" s="182"/>
      <c r="CC70" s="115"/>
      <c r="CD70" s="93"/>
      <c r="CE70" s="93"/>
      <c r="CF70" s="93"/>
      <c r="CG70" s="115"/>
      <c r="CH70" s="93"/>
      <c r="CI70" s="93"/>
      <c r="CJ70" s="93"/>
      <c r="CL70" s="183"/>
      <c r="CM70" s="121"/>
      <c r="CN70" s="121"/>
      <c r="CO70" s="16"/>
      <c r="CP70" s="18"/>
    </row>
    <row r="71" spans="2:94" ht="15" hidden="1" customHeight="1" x14ac:dyDescent="0.35">
      <c r="B71" s="26" t="s">
        <v>126</v>
      </c>
      <c r="C71" s="12"/>
      <c r="G71" s="12"/>
      <c r="L71" s="183"/>
      <c r="M71" s="121"/>
      <c r="N71" s="121"/>
      <c r="O71" s="16"/>
      <c r="P71" s="18"/>
      <c r="AB71" s="26" t="s">
        <v>126</v>
      </c>
      <c r="AC71" s="12"/>
      <c r="AG71" s="12"/>
      <c r="AL71" s="183"/>
      <c r="AM71" s="121"/>
      <c r="AN71" s="121"/>
      <c r="AO71" s="16"/>
      <c r="AP71" s="18"/>
      <c r="BB71" s="26" t="s">
        <v>126</v>
      </c>
      <c r="BC71" s="12"/>
      <c r="BG71" s="12"/>
      <c r="BL71" s="183"/>
      <c r="BM71" s="121"/>
      <c r="BN71" s="121"/>
      <c r="BO71" s="16"/>
      <c r="BP71" s="18"/>
      <c r="CB71" s="26" t="s">
        <v>126</v>
      </c>
      <c r="CC71" s="12"/>
      <c r="CG71" s="12"/>
      <c r="CL71" s="183"/>
      <c r="CM71" s="121"/>
      <c r="CN71" s="121"/>
      <c r="CO71" s="16"/>
      <c r="CP71" s="18"/>
    </row>
    <row r="72" spans="2:94" ht="15" hidden="1" customHeight="1" x14ac:dyDescent="0.35">
      <c r="B72" s="89" t="s">
        <v>127</v>
      </c>
      <c r="C72" s="115"/>
      <c r="D72" s="86"/>
      <c r="E72" s="86"/>
      <c r="F72" s="86"/>
      <c r="G72" s="86"/>
      <c r="H72" s="86"/>
      <c r="I72" s="86"/>
      <c r="J72" s="86"/>
      <c r="K72">
        <f t="shared" ref="K72:K74" si="200">SUM(D72:J72)</f>
        <v>0</v>
      </c>
      <c r="L72" s="119"/>
      <c r="M72" s="87">
        <v>8.7999999999999995E-2</v>
      </c>
      <c r="N72" s="88">
        <v>0.08</v>
      </c>
      <c r="O72" s="27">
        <f t="shared" ref="O72:O75" si="201">L72*(1+M72+N72)</f>
        <v>0</v>
      </c>
      <c r="P72" s="18">
        <f t="shared" ref="P72:P75" si="202">K72*O72</f>
        <v>0</v>
      </c>
      <c r="AB72" s="89" t="s">
        <v>127</v>
      </c>
      <c r="AC72" s="115"/>
      <c r="AD72" s="86"/>
      <c r="AE72" s="86"/>
      <c r="AF72" s="86"/>
      <c r="AG72" s="86"/>
      <c r="AH72" s="86"/>
      <c r="AI72" s="86"/>
      <c r="AJ72" s="86"/>
      <c r="AK72">
        <f t="shared" ref="AK72:AK74" si="203">SUM(AD72:AJ72)</f>
        <v>0</v>
      </c>
      <c r="AL72" s="119"/>
      <c r="AM72" s="87">
        <v>8.7999999999999995E-2</v>
      </c>
      <c r="AN72" s="88">
        <v>0.08</v>
      </c>
      <c r="AO72" s="27">
        <f t="shared" ref="AO72:AO75" si="204">AL72*(1+AM72+AN72)</f>
        <v>0</v>
      </c>
      <c r="AP72" s="18">
        <f t="shared" ref="AP72:AP75" si="205">AK72*AO72</f>
        <v>0</v>
      </c>
      <c r="BB72" s="89" t="s">
        <v>127</v>
      </c>
      <c r="BC72" s="115"/>
      <c r="BD72" s="86"/>
      <c r="BE72" s="86"/>
      <c r="BF72" s="86"/>
      <c r="BG72" s="86"/>
      <c r="BH72" s="86"/>
      <c r="BI72" s="86"/>
      <c r="BJ72" s="86"/>
      <c r="BK72">
        <f t="shared" ref="BK72:BK74" si="206">SUM(BD72:BJ72)</f>
        <v>0</v>
      </c>
      <c r="BL72" s="119"/>
      <c r="BM72" s="87">
        <v>8.7999999999999995E-2</v>
      </c>
      <c r="BN72" s="88">
        <v>0.08</v>
      </c>
      <c r="BO72" s="27">
        <f t="shared" ref="BO72:BO75" si="207">BL72*(1+BM72+BN72)</f>
        <v>0</v>
      </c>
      <c r="BP72" s="18">
        <f t="shared" ref="BP72:BP75" si="208">BK72*BO72</f>
        <v>0</v>
      </c>
      <c r="CB72" s="89" t="s">
        <v>127</v>
      </c>
      <c r="CC72" s="115"/>
      <c r="CD72" s="86"/>
      <c r="CE72" s="86"/>
      <c r="CF72" s="86"/>
      <c r="CG72" s="86"/>
      <c r="CH72" s="86"/>
      <c r="CI72" s="86"/>
      <c r="CJ72" s="86"/>
      <c r="CK72">
        <f t="shared" ref="CK72:CK74" si="209">SUM(CD72:CJ72)</f>
        <v>0</v>
      </c>
      <c r="CL72" s="119"/>
      <c r="CM72" s="87">
        <v>8.7999999999999995E-2</v>
      </c>
      <c r="CN72" s="88">
        <v>0.08</v>
      </c>
      <c r="CO72" s="27">
        <f t="shared" ref="CO72:CO75" si="210">CL72*(1+CM72+CN72)</f>
        <v>0</v>
      </c>
      <c r="CP72" s="18">
        <f t="shared" ref="CP72:CP75" si="211">CK72*CO72</f>
        <v>0</v>
      </c>
    </row>
    <row r="73" spans="2:94" ht="15" hidden="1" customHeight="1" x14ac:dyDescent="0.35">
      <c r="B73" s="190"/>
      <c r="C73" s="115"/>
      <c r="D73" s="86"/>
      <c r="E73" s="86"/>
      <c r="F73" s="86"/>
      <c r="G73" s="86"/>
      <c r="H73" s="86"/>
      <c r="I73" s="86"/>
      <c r="J73" s="86"/>
      <c r="K73">
        <f t="shared" si="200"/>
        <v>0</v>
      </c>
      <c r="L73" s="119"/>
      <c r="M73" s="87">
        <v>8.7999999999999995E-2</v>
      </c>
      <c r="N73" s="88">
        <v>0.08</v>
      </c>
      <c r="O73" s="27">
        <f t="shared" si="201"/>
        <v>0</v>
      </c>
      <c r="P73" s="18">
        <f t="shared" si="202"/>
        <v>0</v>
      </c>
      <c r="AB73" s="190"/>
      <c r="AC73" s="115"/>
      <c r="AD73" s="86"/>
      <c r="AE73" s="86"/>
      <c r="AF73" s="86"/>
      <c r="AG73" s="86"/>
      <c r="AH73" s="86"/>
      <c r="AI73" s="86"/>
      <c r="AJ73" s="86"/>
      <c r="AK73">
        <f t="shared" si="203"/>
        <v>0</v>
      </c>
      <c r="AL73" s="119"/>
      <c r="AM73" s="87">
        <v>8.7999999999999995E-2</v>
      </c>
      <c r="AN73" s="88">
        <v>0.08</v>
      </c>
      <c r="AO73" s="27">
        <f t="shared" si="204"/>
        <v>0</v>
      </c>
      <c r="AP73" s="18">
        <f t="shared" si="205"/>
        <v>0</v>
      </c>
      <c r="BB73" s="190"/>
      <c r="BC73" s="115"/>
      <c r="BD73" s="86"/>
      <c r="BE73" s="86"/>
      <c r="BF73" s="86"/>
      <c r="BG73" s="86"/>
      <c r="BH73" s="86"/>
      <c r="BI73" s="86"/>
      <c r="BJ73" s="86"/>
      <c r="BK73">
        <f t="shared" si="206"/>
        <v>0</v>
      </c>
      <c r="BL73" s="119"/>
      <c r="BM73" s="87">
        <v>8.7999999999999995E-2</v>
      </c>
      <c r="BN73" s="88">
        <v>0.08</v>
      </c>
      <c r="BO73" s="27">
        <f t="shared" si="207"/>
        <v>0</v>
      </c>
      <c r="BP73" s="18">
        <f t="shared" si="208"/>
        <v>0</v>
      </c>
      <c r="CB73" s="190"/>
      <c r="CC73" s="115"/>
      <c r="CD73" s="86"/>
      <c r="CE73" s="86"/>
      <c r="CF73" s="86"/>
      <c r="CG73" s="86"/>
      <c r="CH73" s="86"/>
      <c r="CI73" s="86"/>
      <c r="CJ73" s="86"/>
      <c r="CK73">
        <f t="shared" si="209"/>
        <v>0</v>
      </c>
      <c r="CL73" s="119"/>
      <c r="CM73" s="87">
        <v>8.7999999999999995E-2</v>
      </c>
      <c r="CN73" s="88">
        <v>0.08</v>
      </c>
      <c r="CO73" s="27">
        <f t="shared" si="210"/>
        <v>0</v>
      </c>
      <c r="CP73" s="18">
        <f t="shared" si="211"/>
        <v>0</v>
      </c>
    </row>
    <row r="74" spans="2:94" ht="15" hidden="1" customHeight="1" x14ac:dyDescent="0.35">
      <c r="B74" s="190"/>
      <c r="C74" s="115"/>
      <c r="D74" s="86"/>
      <c r="E74" s="86"/>
      <c r="F74" s="86"/>
      <c r="G74" s="86"/>
      <c r="H74" s="86"/>
      <c r="I74" s="86"/>
      <c r="J74" s="86"/>
      <c r="K74">
        <f t="shared" si="200"/>
        <v>0</v>
      </c>
      <c r="L74" s="119"/>
      <c r="M74" s="87">
        <v>0.1105</v>
      </c>
      <c r="N74" s="88">
        <v>0.08</v>
      </c>
      <c r="O74" s="27">
        <f t="shared" si="201"/>
        <v>0</v>
      </c>
      <c r="P74" s="18">
        <f t="shared" si="202"/>
        <v>0</v>
      </c>
      <c r="AB74" s="190"/>
      <c r="AC74" s="115"/>
      <c r="AD74" s="86"/>
      <c r="AE74" s="86"/>
      <c r="AF74" s="86"/>
      <c r="AG74" s="86"/>
      <c r="AH74" s="86"/>
      <c r="AI74" s="86"/>
      <c r="AJ74" s="86"/>
      <c r="AK74">
        <f t="shared" si="203"/>
        <v>0</v>
      </c>
      <c r="AL74" s="119"/>
      <c r="AM74" s="87">
        <v>0.1105</v>
      </c>
      <c r="AN74" s="88">
        <v>0.08</v>
      </c>
      <c r="AO74" s="27">
        <f t="shared" si="204"/>
        <v>0</v>
      </c>
      <c r="AP74" s="18">
        <f t="shared" si="205"/>
        <v>0</v>
      </c>
      <c r="BB74" s="190"/>
      <c r="BC74" s="115"/>
      <c r="BD74" s="86"/>
      <c r="BE74" s="86"/>
      <c r="BF74" s="86"/>
      <c r="BG74" s="86"/>
      <c r="BH74" s="86"/>
      <c r="BI74" s="86"/>
      <c r="BJ74" s="86"/>
      <c r="BK74">
        <f t="shared" si="206"/>
        <v>0</v>
      </c>
      <c r="BL74" s="119"/>
      <c r="BM74" s="87">
        <v>0.1105</v>
      </c>
      <c r="BN74" s="88">
        <v>0.08</v>
      </c>
      <c r="BO74" s="27">
        <f t="shared" si="207"/>
        <v>0</v>
      </c>
      <c r="BP74" s="18">
        <f t="shared" si="208"/>
        <v>0</v>
      </c>
      <c r="CB74" s="190"/>
      <c r="CC74" s="115"/>
      <c r="CD74" s="86"/>
      <c r="CE74" s="86"/>
      <c r="CF74" s="86"/>
      <c r="CG74" s="86"/>
      <c r="CH74" s="86"/>
      <c r="CI74" s="86"/>
      <c r="CJ74" s="86"/>
      <c r="CK74">
        <f t="shared" si="209"/>
        <v>0</v>
      </c>
      <c r="CL74" s="119"/>
      <c r="CM74" s="87">
        <v>0.1105</v>
      </c>
      <c r="CN74" s="88">
        <v>0.08</v>
      </c>
      <c r="CO74" s="27">
        <f t="shared" si="210"/>
        <v>0</v>
      </c>
      <c r="CP74" s="18">
        <f t="shared" si="211"/>
        <v>0</v>
      </c>
    </row>
    <row r="75" spans="2:94" ht="15" hidden="1" customHeight="1" x14ac:dyDescent="0.35">
      <c r="B75" s="89"/>
      <c r="C75" s="115"/>
      <c r="D75" s="86"/>
      <c r="E75" s="86"/>
      <c r="F75" s="86"/>
      <c r="G75" s="86"/>
      <c r="H75" s="86"/>
      <c r="I75" s="86"/>
      <c r="J75" s="86"/>
      <c r="K75">
        <f>SUM(D75:J75)</f>
        <v>0</v>
      </c>
      <c r="L75" s="119"/>
      <c r="M75" s="87">
        <v>0.1105</v>
      </c>
      <c r="N75" s="88">
        <v>0.08</v>
      </c>
      <c r="O75" s="27">
        <f t="shared" si="201"/>
        <v>0</v>
      </c>
      <c r="P75" s="18">
        <f t="shared" si="202"/>
        <v>0</v>
      </c>
      <c r="AB75" s="89"/>
      <c r="AC75" s="115"/>
      <c r="AD75" s="86"/>
      <c r="AE75" s="86"/>
      <c r="AF75" s="86"/>
      <c r="AG75" s="86"/>
      <c r="AH75" s="86"/>
      <c r="AI75" s="86"/>
      <c r="AJ75" s="86"/>
      <c r="AK75">
        <f>SUM(AD75:AJ75)</f>
        <v>0</v>
      </c>
      <c r="AL75" s="119"/>
      <c r="AM75" s="87">
        <v>0.1105</v>
      </c>
      <c r="AN75" s="88">
        <v>0.08</v>
      </c>
      <c r="AO75" s="27">
        <f t="shared" si="204"/>
        <v>0</v>
      </c>
      <c r="AP75" s="18">
        <f t="shared" si="205"/>
        <v>0</v>
      </c>
      <c r="BB75" s="89"/>
      <c r="BC75" s="115"/>
      <c r="BD75" s="86"/>
      <c r="BE75" s="86"/>
      <c r="BF75" s="86"/>
      <c r="BG75" s="86"/>
      <c r="BH75" s="86"/>
      <c r="BI75" s="86"/>
      <c r="BJ75" s="86"/>
      <c r="BK75">
        <f>SUM(BD75:BJ75)</f>
        <v>0</v>
      </c>
      <c r="BL75" s="119"/>
      <c r="BM75" s="87">
        <v>0.1105</v>
      </c>
      <c r="BN75" s="88">
        <v>0.08</v>
      </c>
      <c r="BO75" s="27">
        <f t="shared" si="207"/>
        <v>0</v>
      </c>
      <c r="BP75" s="18">
        <f t="shared" si="208"/>
        <v>0</v>
      </c>
      <c r="CB75" s="89"/>
      <c r="CC75" s="115"/>
      <c r="CD75" s="86"/>
      <c r="CE75" s="86"/>
      <c r="CF75" s="86"/>
      <c r="CG75" s="86"/>
      <c r="CH75" s="86"/>
      <c r="CI75" s="86"/>
      <c r="CJ75" s="86"/>
      <c r="CK75">
        <f>SUM(CD75:CJ75)</f>
        <v>0</v>
      </c>
      <c r="CL75" s="119"/>
      <c r="CM75" s="87">
        <v>0.1105</v>
      </c>
      <c r="CN75" s="88">
        <v>0.08</v>
      </c>
      <c r="CO75" s="27">
        <f t="shared" si="210"/>
        <v>0</v>
      </c>
      <c r="CP75" s="18">
        <f t="shared" si="211"/>
        <v>0</v>
      </c>
    </row>
    <row r="76" spans="2:94" ht="15" hidden="1" customHeight="1" x14ac:dyDescent="0.35">
      <c r="B76" s="7" t="s">
        <v>86</v>
      </c>
      <c r="C76" s="12"/>
      <c r="D76" s="191">
        <f>(D72*O72)+(D73*O73)+(D74*O74)+(D75*O75)</f>
        <v>0</v>
      </c>
      <c r="E76" s="191">
        <f>(E72*O72)+(E73*O73)+(E74*O74)+(E75*O75)</f>
        <v>0</v>
      </c>
      <c r="F76" s="191">
        <f>(F72*O72)+(F73*O73)+(F74*O74)+(F75*O75)</f>
        <v>0</v>
      </c>
      <c r="G76" s="191">
        <f>(G72*O72)+(G73*O73)+(G74*O74)+(G75*O75)</f>
        <v>0</v>
      </c>
      <c r="H76" s="191">
        <f>(H72*O72)+(H73*O73)+(H74*O74)+(H75*O75)</f>
        <v>0</v>
      </c>
      <c r="I76" s="191">
        <f>(I72*O72)+(I73*O73)+(I74*O74)+(I75*O75)</f>
        <v>0</v>
      </c>
      <c r="J76" s="191">
        <f>(J72*O72)+(J73*O73)+(J74*O74)+(J75*O75)</f>
        <v>0</v>
      </c>
      <c r="L76" s="183"/>
      <c r="M76" s="121"/>
      <c r="N76" s="121"/>
      <c r="O76" s="27"/>
      <c r="P76" s="19">
        <f>SUM(P72:P75)</f>
        <v>0</v>
      </c>
      <c r="AB76" s="7" t="s">
        <v>86</v>
      </c>
      <c r="AC76" s="12"/>
      <c r="AD76" s="191">
        <f>(AD72*AO72)+(AD73*AO73)+(AD74*AO74)+(AD75*AO75)</f>
        <v>0</v>
      </c>
      <c r="AE76" s="191">
        <f>(AE72*AO72)+(AE73*AO73)+(AE74*AO74)+(AE75*AO75)</f>
        <v>0</v>
      </c>
      <c r="AF76" s="191">
        <f>(AF72*AO72)+(AF73*AO73)+(AF74*AO74)+(AF75*AO75)</f>
        <v>0</v>
      </c>
      <c r="AG76" s="191">
        <f>(AG72*AO72)+(AG73*AO73)+(AG74*AO74)+(AG75*AO75)</f>
        <v>0</v>
      </c>
      <c r="AH76" s="191">
        <f>(AH72*AO72)+(AH73*AO73)+(AH74*AO74)+(AH75*AO75)</f>
        <v>0</v>
      </c>
      <c r="AI76" s="191">
        <f>(AI72*AO72)+(AI73*AO73)+(AI74*AO74)+(AI75*AO75)</f>
        <v>0</v>
      </c>
      <c r="AJ76" s="191">
        <f>(AJ72*AO72)+(AJ73*AO73)+(AJ74*AO74)+(AJ75*AO75)</f>
        <v>0</v>
      </c>
      <c r="AL76" s="183"/>
      <c r="AM76" s="121"/>
      <c r="AN76" s="121"/>
      <c r="AO76" s="27"/>
      <c r="AP76" s="19">
        <f>SUM(AP72:AP75)</f>
        <v>0</v>
      </c>
      <c r="BB76" s="7" t="s">
        <v>86</v>
      </c>
      <c r="BC76" s="12"/>
      <c r="BD76" s="191">
        <f>(BD72*BO72)+(BD73*BO73)+(BD74*BO74)+(BD75*BO75)</f>
        <v>0</v>
      </c>
      <c r="BE76" s="191">
        <f>(BE72*BO72)+(BE73*BO73)+(BE74*BO74)+(BE75*BO75)</f>
        <v>0</v>
      </c>
      <c r="BF76" s="191">
        <f>(BF72*BO72)+(BF73*BO73)+(BF74*BO74)+(BF75*BO75)</f>
        <v>0</v>
      </c>
      <c r="BG76" s="191">
        <f>(BG72*BO72)+(BG73*BO73)+(BG74*BO74)+(BG75*BO75)</f>
        <v>0</v>
      </c>
      <c r="BH76" s="191">
        <f>(BH72*BO72)+(BH73*BO73)+(BH74*BO74)+(BH75*BO75)</f>
        <v>0</v>
      </c>
      <c r="BI76" s="191">
        <f>(BI72*BO72)+(BI73*BO73)+(BI74*BO74)+(BI75*BO75)</f>
        <v>0</v>
      </c>
      <c r="BJ76" s="191">
        <f>(BJ72*BO72)+(BJ73*BO73)+(BJ74*BO74)+(BJ75*BO75)</f>
        <v>0</v>
      </c>
      <c r="BL76" s="183"/>
      <c r="BM76" s="121"/>
      <c r="BN76" s="121"/>
      <c r="BO76" s="27"/>
      <c r="BP76" s="19">
        <f>SUM(BP72:BP75)</f>
        <v>0</v>
      </c>
      <c r="CB76" s="7" t="s">
        <v>86</v>
      </c>
      <c r="CC76" s="12"/>
      <c r="CD76" s="191">
        <f>(CD72*CO72)+(CD73*CO73)+(CD74*CO74)+(CD75*CO75)</f>
        <v>0</v>
      </c>
      <c r="CE76" s="191">
        <f>(CE72*CO72)+(CE73*CO73)+(CE74*CO74)+(CE75*CO75)</f>
        <v>0</v>
      </c>
      <c r="CF76" s="191">
        <f>(CF72*CO72)+(CF73*CO73)+(CF74*CO74)+(CF75*CO75)</f>
        <v>0</v>
      </c>
      <c r="CG76" s="191">
        <f>(CG72*CO72)+(CG73*CO73)+(CG74*CO74)+(CG75*CO75)</f>
        <v>0</v>
      </c>
      <c r="CH76" s="191">
        <f>(CH72*CO72)+(CH73*CO73)+(CH74*CO74)+(CH75*CO75)</f>
        <v>0</v>
      </c>
      <c r="CI76" s="191">
        <f>(CI72*CO72)+(CI73*CO73)+(CI74*CO74)+(CI75*CO75)</f>
        <v>0</v>
      </c>
      <c r="CJ76" s="191">
        <f>(CJ72*CO72)+(CJ73*CO73)+(CJ74*CO74)+(CJ75*CO75)</f>
        <v>0</v>
      </c>
      <c r="CL76" s="183"/>
      <c r="CM76" s="121"/>
      <c r="CN76" s="121"/>
      <c r="CO76" s="27"/>
      <c r="CP76" s="19">
        <f>SUM(CP72:CP75)</f>
        <v>0</v>
      </c>
    </row>
    <row r="77" spans="2:94" ht="15" hidden="1" customHeight="1" x14ac:dyDescent="0.35">
      <c r="B77" s="7"/>
      <c r="C77" s="12"/>
      <c r="G77" s="12"/>
      <c r="L77" s="183"/>
      <c r="M77" s="121"/>
      <c r="N77" s="121"/>
      <c r="O77" s="27"/>
      <c r="P77" s="18"/>
      <c r="AB77" s="7"/>
      <c r="AC77" s="12"/>
      <c r="AG77" s="12"/>
      <c r="AL77" s="183"/>
      <c r="AM77" s="121"/>
      <c r="AN77" s="121"/>
      <c r="AO77" s="27"/>
      <c r="AP77" s="18"/>
      <c r="BB77" s="7"/>
      <c r="BC77" s="12"/>
      <c r="BG77" s="12"/>
      <c r="BL77" s="183"/>
      <c r="BM77" s="121"/>
      <c r="BN77" s="121"/>
      <c r="BO77" s="27"/>
      <c r="BP77" s="18"/>
      <c r="CB77" s="7"/>
      <c r="CC77" s="12"/>
      <c r="CG77" s="12"/>
      <c r="CL77" s="183"/>
      <c r="CM77" s="121"/>
      <c r="CN77" s="121"/>
      <c r="CO77" s="27"/>
      <c r="CP77" s="18"/>
    </row>
    <row r="78" spans="2:94" ht="15" hidden="1" customHeight="1" x14ac:dyDescent="0.35">
      <c r="B78" s="26" t="s">
        <v>90</v>
      </c>
      <c r="C78" s="12"/>
      <c r="G78" s="12"/>
      <c r="L78" s="183"/>
      <c r="M78" s="121"/>
      <c r="N78" s="121"/>
      <c r="O78" s="27"/>
      <c r="P78" s="18"/>
      <c r="AB78" s="26" t="s">
        <v>90</v>
      </c>
      <c r="AC78" s="12"/>
      <c r="AG78" s="12"/>
      <c r="AL78" s="183"/>
      <c r="AM78" s="121"/>
      <c r="AN78" s="121"/>
      <c r="AO78" s="27"/>
      <c r="AP78" s="18"/>
      <c r="BB78" s="26" t="s">
        <v>90</v>
      </c>
      <c r="BC78" s="12"/>
      <c r="BG78" s="12"/>
      <c r="BL78" s="183"/>
      <c r="BM78" s="121"/>
      <c r="BN78" s="121"/>
      <c r="BO78" s="27"/>
      <c r="BP78" s="18"/>
      <c r="CB78" s="26" t="s">
        <v>90</v>
      </c>
      <c r="CC78" s="12"/>
      <c r="CG78" s="12"/>
      <c r="CL78" s="183"/>
      <c r="CM78" s="121"/>
      <c r="CN78" s="121"/>
      <c r="CO78" s="27"/>
      <c r="CP78" s="18"/>
    </row>
    <row r="79" spans="2:94" ht="15" hidden="1" customHeight="1" x14ac:dyDescent="0.35">
      <c r="B79" s="190"/>
      <c r="C79" s="115"/>
      <c r="D79" s="86"/>
      <c r="E79" s="86"/>
      <c r="F79" s="86"/>
      <c r="G79" s="86"/>
      <c r="H79" s="86"/>
      <c r="I79" s="86"/>
      <c r="J79" s="86"/>
      <c r="K79">
        <f t="shared" ref="K79:K80" si="212">SUM(D79:J79)</f>
        <v>0</v>
      </c>
      <c r="L79" s="119"/>
      <c r="M79" s="87">
        <v>0.1105</v>
      </c>
      <c r="N79" s="88">
        <v>0.08</v>
      </c>
      <c r="O79" s="27">
        <f t="shared" ref="O79:O80" si="213">L79*(1+M79+N79)</f>
        <v>0</v>
      </c>
      <c r="P79" s="18">
        <f t="shared" ref="P79:P80" si="214">K79*O79</f>
        <v>0</v>
      </c>
      <c r="AB79" s="190"/>
      <c r="AC79" s="115"/>
      <c r="AD79" s="86"/>
      <c r="AE79" s="86"/>
      <c r="AF79" s="86"/>
      <c r="AG79" s="86"/>
      <c r="AH79" s="86"/>
      <c r="AI79" s="86"/>
      <c r="AJ79" s="86"/>
      <c r="AK79">
        <f t="shared" ref="AK79:AK80" si="215">SUM(AD79:AJ79)</f>
        <v>0</v>
      </c>
      <c r="AL79" s="119"/>
      <c r="AM79" s="87">
        <v>0.1105</v>
      </c>
      <c r="AN79" s="88">
        <v>0.08</v>
      </c>
      <c r="AO79" s="27">
        <f t="shared" ref="AO79:AO80" si="216">AL79*(1+AM79+AN79)</f>
        <v>0</v>
      </c>
      <c r="AP79" s="18">
        <f t="shared" ref="AP79:AP80" si="217">AK79*AO79</f>
        <v>0</v>
      </c>
      <c r="BB79" s="190"/>
      <c r="BC79" s="115"/>
      <c r="BD79" s="86"/>
      <c r="BE79" s="86"/>
      <c r="BF79" s="86"/>
      <c r="BG79" s="86"/>
      <c r="BH79" s="86"/>
      <c r="BI79" s="86"/>
      <c r="BJ79" s="86"/>
      <c r="BK79">
        <f t="shared" ref="BK79:BK80" si="218">SUM(BD79:BJ79)</f>
        <v>0</v>
      </c>
      <c r="BL79" s="119"/>
      <c r="BM79" s="87">
        <v>0.1105</v>
      </c>
      <c r="BN79" s="88">
        <v>0.08</v>
      </c>
      <c r="BO79" s="27">
        <f t="shared" ref="BO79:BO80" si="219">BL79*(1+BM79+BN79)</f>
        <v>0</v>
      </c>
      <c r="BP79" s="18">
        <f t="shared" ref="BP79:BP80" si="220">BK79*BO79</f>
        <v>0</v>
      </c>
      <c r="CB79" s="190"/>
      <c r="CC79" s="115"/>
      <c r="CD79" s="86"/>
      <c r="CE79" s="86"/>
      <c r="CF79" s="86"/>
      <c r="CG79" s="86"/>
      <c r="CH79" s="86"/>
      <c r="CI79" s="86"/>
      <c r="CJ79" s="86"/>
      <c r="CK79">
        <f t="shared" ref="CK79:CK80" si="221">SUM(CD79:CJ79)</f>
        <v>0</v>
      </c>
      <c r="CL79" s="119"/>
      <c r="CM79" s="87">
        <v>0.1105</v>
      </c>
      <c r="CN79" s="88">
        <v>0.08</v>
      </c>
      <c r="CO79" s="27">
        <f t="shared" ref="CO79:CO80" si="222">CL79*(1+CM79+CN79)</f>
        <v>0</v>
      </c>
      <c r="CP79" s="18">
        <f t="shared" ref="CP79:CP80" si="223">CK79*CO79</f>
        <v>0</v>
      </c>
    </row>
    <row r="80" spans="2:94" ht="15" hidden="1" customHeight="1" x14ac:dyDescent="0.35">
      <c r="B80" s="190"/>
      <c r="C80" s="115"/>
      <c r="D80" s="86"/>
      <c r="E80" s="86"/>
      <c r="F80" s="86"/>
      <c r="G80" s="86"/>
      <c r="H80" s="86"/>
      <c r="I80" s="86"/>
      <c r="J80" s="86"/>
      <c r="K80">
        <f t="shared" si="212"/>
        <v>0</v>
      </c>
      <c r="L80" s="119"/>
      <c r="M80" s="87">
        <v>8.7999999999999995E-2</v>
      </c>
      <c r="N80" s="88">
        <v>0.08</v>
      </c>
      <c r="O80" s="27">
        <f t="shared" si="213"/>
        <v>0</v>
      </c>
      <c r="P80" s="18">
        <f t="shared" si="214"/>
        <v>0</v>
      </c>
      <c r="AB80" s="190"/>
      <c r="AC80" s="115"/>
      <c r="AD80" s="86"/>
      <c r="AE80" s="86"/>
      <c r="AF80" s="86"/>
      <c r="AG80" s="86"/>
      <c r="AH80" s="86"/>
      <c r="AI80" s="86"/>
      <c r="AJ80" s="86"/>
      <c r="AK80">
        <f t="shared" si="215"/>
        <v>0</v>
      </c>
      <c r="AL80" s="119"/>
      <c r="AM80" s="87">
        <v>8.7999999999999995E-2</v>
      </c>
      <c r="AN80" s="88">
        <v>0.08</v>
      </c>
      <c r="AO80" s="27">
        <f t="shared" si="216"/>
        <v>0</v>
      </c>
      <c r="AP80" s="18">
        <f t="shared" si="217"/>
        <v>0</v>
      </c>
      <c r="BB80" s="190"/>
      <c r="BC80" s="115"/>
      <c r="BD80" s="86"/>
      <c r="BE80" s="86"/>
      <c r="BF80" s="86"/>
      <c r="BG80" s="86"/>
      <c r="BH80" s="86"/>
      <c r="BI80" s="86"/>
      <c r="BJ80" s="86"/>
      <c r="BK80">
        <f t="shared" si="218"/>
        <v>0</v>
      </c>
      <c r="BL80" s="119"/>
      <c r="BM80" s="87">
        <v>8.7999999999999995E-2</v>
      </c>
      <c r="BN80" s="88">
        <v>0.08</v>
      </c>
      <c r="BO80" s="27">
        <f t="shared" si="219"/>
        <v>0</v>
      </c>
      <c r="BP80" s="18">
        <f t="shared" si="220"/>
        <v>0</v>
      </c>
      <c r="CB80" s="190"/>
      <c r="CC80" s="115"/>
      <c r="CD80" s="86"/>
      <c r="CE80" s="86"/>
      <c r="CF80" s="86"/>
      <c r="CG80" s="86"/>
      <c r="CH80" s="86"/>
      <c r="CI80" s="86"/>
      <c r="CJ80" s="86"/>
      <c r="CK80">
        <f t="shared" si="221"/>
        <v>0</v>
      </c>
      <c r="CL80" s="119"/>
      <c r="CM80" s="87">
        <v>8.7999999999999995E-2</v>
      </c>
      <c r="CN80" s="88">
        <v>0.08</v>
      </c>
      <c r="CO80" s="27">
        <f t="shared" si="222"/>
        <v>0</v>
      </c>
      <c r="CP80" s="18">
        <f t="shared" si="223"/>
        <v>0</v>
      </c>
    </row>
    <row r="81" spans="2:94" ht="15" hidden="1" customHeight="1" x14ac:dyDescent="0.35">
      <c r="B81" s="89" t="s">
        <v>0</v>
      </c>
      <c r="C81" s="115"/>
      <c r="D81" s="86"/>
      <c r="E81" s="86"/>
      <c r="F81" s="86"/>
      <c r="G81" s="86"/>
      <c r="H81" s="86"/>
      <c r="I81" s="86"/>
      <c r="J81" s="86"/>
      <c r="K81">
        <f>SUM(D81:J81)</f>
        <v>0</v>
      </c>
      <c r="L81" s="119"/>
      <c r="M81" s="87">
        <v>0.1105</v>
      </c>
      <c r="N81" s="88">
        <v>0.08</v>
      </c>
      <c r="O81" s="27">
        <f>L81*(1+M81+N81)</f>
        <v>0</v>
      </c>
      <c r="P81" s="18">
        <f>K81*O81</f>
        <v>0</v>
      </c>
      <c r="AB81" s="89" t="s">
        <v>0</v>
      </c>
      <c r="AC81" s="115"/>
      <c r="AD81" s="86"/>
      <c r="AE81" s="86"/>
      <c r="AF81" s="86"/>
      <c r="AG81" s="86"/>
      <c r="AH81" s="86"/>
      <c r="AI81" s="86"/>
      <c r="AJ81" s="86"/>
      <c r="AK81">
        <f>SUM(AD81:AJ81)</f>
        <v>0</v>
      </c>
      <c r="AL81" s="119"/>
      <c r="AM81" s="87">
        <v>0.1105</v>
      </c>
      <c r="AN81" s="88">
        <v>0.08</v>
      </c>
      <c r="AO81" s="27">
        <f>AL81*(1+AM81+AN81)</f>
        <v>0</v>
      </c>
      <c r="AP81" s="18">
        <f>AK81*AO81</f>
        <v>0</v>
      </c>
      <c r="BB81" s="89" t="s">
        <v>0</v>
      </c>
      <c r="BC81" s="115"/>
      <c r="BD81" s="86"/>
      <c r="BE81" s="86"/>
      <c r="BF81" s="86"/>
      <c r="BG81" s="86"/>
      <c r="BH81" s="86"/>
      <c r="BI81" s="86"/>
      <c r="BJ81" s="86"/>
      <c r="BK81">
        <f>SUM(BD81:BJ81)</f>
        <v>0</v>
      </c>
      <c r="BL81" s="119"/>
      <c r="BM81" s="87">
        <v>0.1105</v>
      </c>
      <c r="BN81" s="88">
        <v>0.08</v>
      </c>
      <c r="BO81" s="27">
        <f>BL81*(1+BM81+BN81)</f>
        <v>0</v>
      </c>
      <c r="BP81" s="18">
        <f>BK81*BO81</f>
        <v>0</v>
      </c>
      <c r="CB81" s="89" t="s">
        <v>0</v>
      </c>
      <c r="CC81" s="115"/>
      <c r="CD81" s="86"/>
      <c r="CE81" s="86"/>
      <c r="CF81" s="86"/>
      <c r="CG81" s="86"/>
      <c r="CH81" s="86"/>
      <c r="CI81" s="86"/>
      <c r="CJ81" s="86"/>
      <c r="CK81">
        <f>SUM(CD81:CJ81)</f>
        <v>0</v>
      </c>
      <c r="CL81" s="119"/>
      <c r="CM81" s="87">
        <v>0.1105</v>
      </c>
      <c r="CN81" s="88">
        <v>0.08</v>
      </c>
      <c r="CO81" s="27">
        <f>CL81*(1+CM81+CN81)</f>
        <v>0</v>
      </c>
      <c r="CP81" s="18">
        <f>CK81*CO81</f>
        <v>0</v>
      </c>
    </row>
    <row r="82" spans="2:94" ht="15" hidden="1" customHeight="1" x14ac:dyDescent="0.35">
      <c r="B82" s="7" t="s">
        <v>86</v>
      </c>
      <c r="C82" s="12"/>
      <c r="D82" s="191">
        <f>(D79*O79)+(D80*O80)+(D81*O81)</f>
        <v>0</v>
      </c>
      <c r="E82" s="191">
        <f>(E79*O79)+(E80*O80)+(E81*O81)</f>
        <v>0</v>
      </c>
      <c r="F82" s="191">
        <f>(F79*O79)+(F80*O80)+(F81*O81)</f>
        <v>0</v>
      </c>
      <c r="G82" s="191">
        <f>(G79*O79)+(G80*O80)+(G81*O81)</f>
        <v>0</v>
      </c>
      <c r="H82" s="191">
        <f>(H79*O79)+(H80*O80)+(H81*O81)</f>
        <v>0</v>
      </c>
      <c r="I82" s="191">
        <f>(I79*O79)+(I80*O80)+(I81*O81)</f>
        <v>0</v>
      </c>
      <c r="J82" s="191">
        <f>(J79*O79)+(J80*O80)+(J81*O81)</f>
        <v>0</v>
      </c>
      <c r="L82" s="183"/>
      <c r="M82" s="121"/>
      <c r="N82" s="121"/>
      <c r="O82" s="16"/>
      <c r="P82" s="19">
        <f>SUM(P79:P81)</f>
        <v>0</v>
      </c>
      <c r="AB82" s="7" t="s">
        <v>86</v>
      </c>
      <c r="AC82" s="12"/>
      <c r="AD82" s="191">
        <f>(AD79*AO79)+(AD80*AO80)+(AD81*AO81)</f>
        <v>0</v>
      </c>
      <c r="AE82" s="191">
        <f>(AE79*AO79)+(AE80*AO80)+(AE81*AO81)</f>
        <v>0</v>
      </c>
      <c r="AF82" s="191">
        <f>(AF79*AO79)+(AF80*AO80)+(AF81*AO81)</f>
        <v>0</v>
      </c>
      <c r="AG82" s="191">
        <f>(AG79*AO79)+(AG80*AO80)+(AG81*AO81)</f>
        <v>0</v>
      </c>
      <c r="AH82" s="191">
        <f>(AH79*AO79)+(AH80*AO80)+(AH81*AO81)</f>
        <v>0</v>
      </c>
      <c r="AI82" s="191">
        <f>(AI79*AO79)+(AI80*AO80)+(AI81*AO81)</f>
        <v>0</v>
      </c>
      <c r="AJ82" s="191">
        <f>(AJ79*AO79)+(AJ80*AO80)+(AJ81*AO81)</f>
        <v>0</v>
      </c>
      <c r="AL82" s="183"/>
      <c r="AM82" s="121"/>
      <c r="AN82" s="121"/>
      <c r="AO82" s="16"/>
      <c r="AP82" s="19">
        <f>SUM(AP79:AP81)</f>
        <v>0</v>
      </c>
      <c r="BB82" s="7" t="s">
        <v>86</v>
      </c>
      <c r="BC82" s="12"/>
      <c r="BD82" s="191">
        <f>(BD79*BO79)+(BD80*BO80)+(BD81*BO81)</f>
        <v>0</v>
      </c>
      <c r="BE82" s="191">
        <f>(BE79*BO79)+(BE80*BO80)+(BE81*BO81)</f>
        <v>0</v>
      </c>
      <c r="BF82" s="191">
        <f>(BF79*BO79)+(BF80*BO80)+(BF81*BO81)</f>
        <v>0</v>
      </c>
      <c r="BG82" s="191">
        <f>(BG79*BO79)+(BG80*BO80)+(BG81*BO81)</f>
        <v>0</v>
      </c>
      <c r="BH82" s="191">
        <f>(BH79*BO79)+(BH80*BO80)+(BH81*BO81)</f>
        <v>0</v>
      </c>
      <c r="BI82" s="191">
        <f>(BI79*BO79)+(BI80*BO80)+(BI81*BO81)</f>
        <v>0</v>
      </c>
      <c r="BJ82" s="191">
        <f>(BJ79*BO79)+(BJ80*BO80)+(BJ81*BO81)</f>
        <v>0</v>
      </c>
      <c r="BL82" s="183"/>
      <c r="BM82" s="121"/>
      <c r="BN82" s="121"/>
      <c r="BO82" s="16"/>
      <c r="BP82" s="19">
        <f>SUM(BP79:BP81)</f>
        <v>0</v>
      </c>
      <c r="CB82" s="7" t="s">
        <v>86</v>
      </c>
      <c r="CC82" s="12"/>
      <c r="CD82" s="191">
        <f>(CD79*CO79)+(CD80*CO80)+(CD81*CO81)</f>
        <v>0</v>
      </c>
      <c r="CE82" s="191">
        <f>(CE79*CO79)+(CE80*CO80)+(CE81*CO81)</f>
        <v>0</v>
      </c>
      <c r="CF82" s="191">
        <f>(CF79*CO79)+(CF80*CO80)+(CF81*CO81)</f>
        <v>0</v>
      </c>
      <c r="CG82" s="191">
        <f>(CG79*CO79)+(CG80*CO80)+(CG81*CO81)</f>
        <v>0</v>
      </c>
      <c r="CH82" s="191">
        <f>(CH79*CO79)+(CH80*CO80)+(CH81*CO81)</f>
        <v>0</v>
      </c>
      <c r="CI82" s="191">
        <f>(CI79*CO79)+(CI80*CO80)+(CI81*CO81)</f>
        <v>0</v>
      </c>
      <c r="CJ82" s="191">
        <f>(CJ79*CO79)+(CJ80*CO80)+(CJ81*CO81)</f>
        <v>0</v>
      </c>
      <c r="CL82" s="183"/>
      <c r="CM82" s="121"/>
      <c r="CN82" s="121"/>
      <c r="CO82" s="16"/>
      <c r="CP82" s="19">
        <f>SUM(CP79:CP81)</f>
        <v>0</v>
      </c>
    </row>
    <row r="83" spans="2:94" ht="15" hidden="1" customHeight="1" x14ac:dyDescent="0.35">
      <c r="B83" s="7"/>
      <c r="C83" s="12"/>
      <c r="G83" s="12"/>
      <c r="L83" s="183"/>
      <c r="M83" s="121"/>
      <c r="N83" s="121"/>
      <c r="O83" s="16"/>
      <c r="P83" s="18"/>
      <c r="AB83" s="7"/>
      <c r="AC83" s="12"/>
      <c r="AG83" s="12"/>
      <c r="AL83" s="183"/>
      <c r="AM83" s="121"/>
      <c r="AN83" s="121"/>
      <c r="AO83" s="16"/>
      <c r="AP83" s="18"/>
      <c r="BB83" s="7"/>
      <c r="BC83" s="12"/>
      <c r="BG83" s="12"/>
      <c r="BL83" s="183"/>
      <c r="BM83" s="121"/>
      <c r="BN83" s="121"/>
      <c r="BO83" s="16"/>
      <c r="BP83" s="18"/>
      <c r="CB83" s="7"/>
      <c r="CC83" s="12"/>
      <c r="CG83" s="12"/>
      <c r="CL83" s="183"/>
      <c r="CM83" s="121"/>
      <c r="CN83" s="121"/>
      <c r="CO83" s="16"/>
      <c r="CP83" s="18"/>
    </row>
    <row r="84" spans="2:94" ht="15" hidden="1" customHeight="1" x14ac:dyDescent="0.35">
      <c r="B84" s="26" t="s">
        <v>0</v>
      </c>
      <c r="C84" s="12"/>
      <c r="G84" s="12"/>
      <c r="L84" s="183"/>
      <c r="M84" s="121"/>
      <c r="N84" s="121"/>
      <c r="O84" s="16"/>
      <c r="P84" s="18"/>
      <c r="AB84" s="26" t="s">
        <v>0</v>
      </c>
      <c r="AC84" s="12"/>
      <c r="AG84" s="12"/>
      <c r="AL84" s="183"/>
      <c r="AM84" s="121"/>
      <c r="AN84" s="121"/>
      <c r="AO84" s="16"/>
      <c r="AP84" s="18"/>
      <c r="BB84" s="26" t="s">
        <v>0</v>
      </c>
      <c r="BC84" s="12"/>
      <c r="BG84" s="12"/>
      <c r="BL84" s="183"/>
      <c r="BM84" s="121"/>
      <c r="BN84" s="121"/>
      <c r="BO84" s="16"/>
      <c r="BP84" s="18"/>
      <c r="CB84" s="26" t="s">
        <v>0</v>
      </c>
      <c r="CC84" s="12"/>
      <c r="CG84" s="12"/>
      <c r="CL84" s="183"/>
      <c r="CM84" s="121"/>
      <c r="CN84" s="121"/>
      <c r="CO84" s="16"/>
      <c r="CP84" s="18"/>
    </row>
    <row r="85" spans="2:94" ht="15" hidden="1" customHeight="1" x14ac:dyDescent="0.35">
      <c r="B85" s="190"/>
      <c r="C85" s="115"/>
      <c r="D85" s="86"/>
      <c r="E85" s="86"/>
      <c r="F85" s="86"/>
      <c r="G85" s="86"/>
      <c r="H85" s="86"/>
      <c r="I85" s="86"/>
      <c r="J85" s="86"/>
      <c r="K85">
        <f>SUM(D85:J85)</f>
        <v>0</v>
      </c>
      <c r="L85" s="119"/>
      <c r="M85" s="87">
        <v>8.7999999999999995E-2</v>
      </c>
      <c r="N85" s="88">
        <v>0.08</v>
      </c>
      <c r="O85" s="27">
        <f>L85*(1+M85+N85)</f>
        <v>0</v>
      </c>
      <c r="P85" s="18">
        <f>K85*O85</f>
        <v>0</v>
      </c>
      <c r="AB85" s="190"/>
      <c r="AC85" s="115"/>
      <c r="AD85" s="86"/>
      <c r="AE85" s="86"/>
      <c r="AF85" s="86"/>
      <c r="AG85" s="86"/>
      <c r="AH85" s="86"/>
      <c r="AI85" s="86"/>
      <c r="AJ85" s="86"/>
      <c r="AK85">
        <f>SUM(AD85:AJ85)</f>
        <v>0</v>
      </c>
      <c r="AL85" s="119"/>
      <c r="AM85" s="87">
        <v>8.7999999999999995E-2</v>
      </c>
      <c r="AN85" s="88">
        <v>0.08</v>
      </c>
      <c r="AO85" s="27">
        <f>AL85*(1+AM85+AN85)</f>
        <v>0</v>
      </c>
      <c r="AP85" s="18">
        <f>AK85*AO85</f>
        <v>0</v>
      </c>
      <c r="BB85" s="190"/>
      <c r="BC85" s="115"/>
      <c r="BD85" s="86"/>
      <c r="BE85" s="86"/>
      <c r="BF85" s="86"/>
      <c r="BG85" s="86"/>
      <c r="BH85" s="86"/>
      <c r="BI85" s="86"/>
      <c r="BJ85" s="86"/>
      <c r="BK85">
        <f>SUM(BD85:BJ85)</f>
        <v>0</v>
      </c>
      <c r="BL85" s="119"/>
      <c r="BM85" s="87">
        <v>8.7999999999999995E-2</v>
      </c>
      <c r="BN85" s="88">
        <v>0.08</v>
      </c>
      <c r="BO85" s="27">
        <f>BL85*(1+BM85+BN85)</f>
        <v>0</v>
      </c>
      <c r="BP85" s="18">
        <f>BK85*BO85</f>
        <v>0</v>
      </c>
      <c r="CB85" s="190"/>
      <c r="CC85" s="115"/>
      <c r="CD85" s="86"/>
      <c r="CE85" s="86"/>
      <c r="CF85" s="86"/>
      <c r="CG85" s="86"/>
      <c r="CH85" s="86"/>
      <c r="CI85" s="86"/>
      <c r="CJ85" s="86"/>
      <c r="CK85">
        <f>SUM(CD85:CJ85)</f>
        <v>0</v>
      </c>
      <c r="CL85" s="119"/>
      <c r="CM85" s="87">
        <v>8.7999999999999995E-2</v>
      </c>
      <c r="CN85" s="88">
        <v>0.08</v>
      </c>
      <c r="CO85" s="27">
        <f>CL85*(1+CM85+CN85)</f>
        <v>0</v>
      </c>
      <c r="CP85" s="18">
        <f>CK85*CO85</f>
        <v>0</v>
      </c>
    </row>
    <row r="86" spans="2:94" ht="15" hidden="1" customHeight="1" x14ac:dyDescent="0.35">
      <c r="B86" s="89">
        <f>B75</f>
        <v>0</v>
      </c>
      <c r="C86" s="115"/>
      <c r="D86" s="86"/>
      <c r="E86" s="86"/>
      <c r="F86" s="86"/>
      <c r="G86" s="86"/>
      <c r="H86" s="86"/>
      <c r="I86" s="86"/>
      <c r="J86" s="86"/>
      <c r="K86">
        <f>SUM(D86:J86)</f>
        <v>0</v>
      </c>
      <c r="L86" s="119"/>
      <c r="M86" s="87">
        <v>0.1105</v>
      </c>
      <c r="N86" s="88">
        <v>0.08</v>
      </c>
      <c r="O86" s="27">
        <f>L86*(1+M86+N86)</f>
        <v>0</v>
      </c>
      <c r="P86" s="18">
        <f>K86*O86</f>
        <v>0</v>
      </c>
      <c r="AB86" s="89">
        <f>AB75</f>
        <v>0</v>
      </c>
      <c r="AC86" s="115"/>
      <c r="AD86" s="86"/>
      <c r="AE86" s="86"/>
      <c r="AF86" s="86"/>
      <c r="AG86" s="86"/>
      <c r="AH86" s="86"/>
      <c r="AI86" s="86"/>
      <c r="AJ86" s="86"/>
      <c r="AK86">
        <f>SUM(AD86:AJ86)</f>
        <v>0</v>
      </c>
      <c r="AL86" s="119"/>
      <c r="AM86" s="87">
        <v>0.1105</v>
      </c>
      <c r="AN86" s="88">
        <v>0.08</v>
      </c>
      <c r="AO86" s="27">
        <f>AL86*(1+AM86+AN86)</f>
        <v>0</v>
      </c>
      <c r="AP86" s="18">
        <f>AK86*AO86</f>
        <v>0</v>
      </c>
      <c r="BB86" s="89">
        <f>BB75</f>
        <v>0</v>
      </c>
      <c r="BC86" s="115"/>
      <c r="BD86" s="86"/>
      <c r="BE86" s="86"/>
      <c r="BF86" s="86"/>
      <c r="BG86" s="86"/>
      <c r="BH86" s="86"/>
      <c r="BI86" s="86"/>
      <c r="BJ86" s="86"/>
      <c r="BK86">
        <f>SUM(BD86:BJ86)</f>
        <v>0</v>
      </c>
      <c r="BL86" s="119"/>
      <c r="BM86" s="87">
        <v>0.1105</v>
      </c>
      <c r="BN86" s="88">
        <v>0.08</v>
      </c>
      <c r="BO86" s="27">
        <f>BL86*(1+BM86+BN86)</f>
        <v>0</v>
      </c>
      <c r="BP86" s="18">
        <f>BK86*BO86</f>
        <v>0</v>
      </c>
      <c r="CB86" s="89">
        <f>CB75</f>
        <v>0</v>
      </c>
      <c r="CC86" s="115"/>
      <c r="CD86" s="86"/>
      <c r="CE86" s="86"/>
      <c r="CF86" s="86"/>
      <c r="CG86" s="86"/>
      <c r="CH86" s="86"/>
      <c r="CI86" s="86"/>
      <c r="CJ86" s="86"/>
      <c r="CK86">
        <f>SUM(CD86:CJ86)</f>
        <v>0</v>
      </c>
      <c r="CL86" s="119"/>
      <c r="CM86" s="87">
        <v>0.1105</v>
      </c>
      <c r="CN86" s="88">
        <v>0.08</v>
      </c>
      <c r="CO86" s="27">
        <f>CL86*(1+CM86+CN86)</f>
        <v>0</v>
      </c>
      <c r="CP86" s="18">
        <f>CK86*CO86</f>
        <v>0</v>
      </c>
    </row>
    <row r="87" spans="2:94" ht="15" hidden="1" customHeight="1" x14ac:dyDescent="0.35">
      <c r="B87" s="7" t="s">
        <v>86</v>
      </c>
      <c r="C87" s="12"/>
      <c r="D87" s="191">
        <f>(D85*O85)+(D86*O86)</f>
        <v>0</v>
      </c>
      <c r="E87" s="191">
        <f>(E85*O85)+(E86*O86)</f>
        <v>0</v>
      </c>
      <c r="F87" s="191">
        <f>(F85*O85)+(F86*O86)</f>
        <v>0</v>
      </c>
      <c r="G87" s="191">
        <f>(G85*O85)+(G86*O86)</f>
        <v>0</v>
      </c>
      <c r="H87" s="191">
        <f>(H85*O85)+(H86*O86)</f>
        <v>0</v>
      </c>
      <c r="I87" s="191">
        <f>(I85*O85)+(I86*O86)</f>
        <v>0</v>
      </c>
      <c r="J87" s="191">
        <f>(J85*O85)+(J86*O86)</f>
        <v>0</v>
      </c>
      <c r="L87" s="183"/>
      <c r="M87" s="121"/>
      <c r="N87" s="121"/>
      <c r="O87" s="16"/>
      <c r="P87" s="19">
        <f>SUM(P85:P86)</f>
        <v>0</v>
      </c>
      <c r="AB87" s="7" t="s">
        <v>86</v>
      </c>
      <c r="AC87" s="12"/>
      <c r="AD87" s="191">
        <f>(AD85*AO85)+(AD86*AO86)</f>
        <v>0</v>
      </c>
      <c r="AE87" s="191">
        <f>(AE85*AO85)+(AE86*AO86)</f>
        <v>0</v>
      </c>
      <c r="AF87" s="191">
        <f>(AF85*AO85)+(AF86*AO86)</f>
        <v>0</v>
      </c>
      <c r="AG87" s="191">
        <f>(AG85*AO85)+(AG86*AO86)</f>
        <v>0</v>
      </c>
      <c r="AH87" s="191">
        <f>(AH85*AO85)+(AH86*AO86)</f>
        <v>0</v>
      </c>
      <c r="AI87" s="191">
        <f>(AI85*AO85)+(AI86*AO86)</f>
        <v>0</v>
      </c>
      <c r="AJ87" s="191">
        <f>(AJ85*AO85)+(AJ86*AO86)</f>
        <v>0</v>
      </c>
      <c r="AL87" s="183"/>
      <c r="AM87" s="121"/>
      <c r="AN87" s="121"/>
      <c r="AO87" s="16"/>
      <c r="AP87" s="19">
        <f>SUM(AP85:AP86)</f>
        <v>0</v>
      </c>
      <c r="BB87" s="7" t="s">
        <v>86</v>
      </c>
      <c r="BC87" s="12"/>
      <c r="BD87" s="191">
        <f>(BD85*BO85)+(BD86*BO86)</f>
        <v>0</v>
      </c>
      <c r="BE87" s="191">
        <f>(BE85*BO85)+(BE86*BO86)</f>
        <v>0</v>
      </c>
      <c r="BF87" s="191">
        <f>(BF85*BO85)+(BF86*BO86)</f>
        <v>0</v>
      </c>
      <c r="BG87" s="191">
        <f>(BG85*BO85)+(BG86*BO86)</f>
        <v>0</v>
      </c>
      <c r="BH87" s="191">
        <f>(BH85*BO85)+(BH86*BO86)</f>
        <v>0</v>
      </c>
      <c r="BI87" s="191">
        <f>(BI85*BO85)+(BI86*BO86)</f>
        <v>0</v>
      </c>
      <c r="BJ87" s="191">
        <f>(BJ85*BO85)+(BJ86*BO86)</f>
        <v>0</v>
      </c>
      <c r="BL87" s="183"/>
      <c r="BM87" s="121"/>
      <c r="BN87" s="121"/>
      <c r="BO87" s="16"/>
      <c r="BP87" s="19">
        <f>SUM(BP85:BP86)</f>
        <v>0</v>
      </c>
      <c r="CB87" s="7" t="s">
        <v>86</v>
      </c>
      <c r="CC87" s="12"/>
      <c r="CD87" s="191">
        <f>(CD85*CO85)+(CD86*CO86)</f>
        <v>0</v>
      </c>
      <c r="CE87" s="191">
        <f>(CE85*CO85)+(CE86*CO86)</f>
        <v>0</v>
      </c>
      <c r="CF87" s="191">
        <f>(CF85*CO85)+(CF86*CO86)</f>
        <v>0</v>
      </c>
      <c r="CG87" s="191">
        <f>(CG85*CO85)+(CG86*CO86)</f>
        <v>0</v>
      </c>
      <c r="CH87" s="191">
        <f>(CH85*CO85)+(CH86*CO86)</f>
        <v>0</v>
      </c>
      <c r="CI87" s="191">
        <f>(CI85*CO85)+(CI86*CO86)</f>
        <v>0</v>
      </c>
      <c r="CJ87" s="191">
        <f>(CJ85*CO85)+(CJ86*CO86)</f>
        <v>0</v>
      </c>
      <c r="CL87" s="183"/>
      <c r="CM87" s="121"/>
      <c r="CN87" s="121"/>
      <c r="CO87" s="16"/>
      <c r="CP87" s="19">
        <f>SUM(CP85:CP86)</f>
        <v>0</v>
      </c>
    </row>
    <row r="88" spans="2:94" ht="15" hidden="1" customHeight="1" x14ac:dyDescent="0.35">
      <c r="B88" s="7"/>
      <c r="C88" s="12"/>
      <c r="D88" s="191"/>
      <c r="E88" s="191"/>
      <c r="F88" s="191"/>
      <c r="G88" s="191"/>
      <c r="H88" s="191"/>
      <c r="I88" s="191"/>
      <c r="J88" s="191"/>
      <c r="L88" s="183"/>
      <c r="M88" s="121"/>
      <c r="N88" s="121"/>
      <c r="O88" s="16"/>
      <c r="P88" s="18"/>
      <c r="AB88" s="7"/>
      <c r="AC88" s="12"/>
      <c r="AD88" s="191"/>
      <c r="AE88" s="191"/>
      <c r="AF88" s="191"/>
      <c r="AG88" s="191"/>
      <c r="AH88" s="191"/>
      <c r="AI88" s="191"/>
      <c r="AJ88" s="191"/>
      <c r="AL88" s="183"/>
      <c r="AM88" s="121"/>
      <c r="AN88" s="121"/>
      <c r="AO88" s="16"/>
      <c r="AP88" s="18"/>
      <c r="BB88" s="7"/>
      <c r="BC88" s="12"/>
      <c r="BD88" s="191"/>
      <c r="BE88" s="191"/>
      <c r="BF88" s="191"/>
      <c r="BG88" s="191"/>
      <c r="BH88" s="191"/>
      <c r="BI88" s="191"/>
      <c r="BJ88" s="191"/>
      <c r="BL88" s="183"/>
      <c r="BM88" s="121"/>
      <c r="BN88" s="121"/>
      <c r="BO88" s="16"/>
      <c r="BP88" s="18"/>
      <c r="CB88" s="7"/>
      <c r="CC88" s="12"/>
      <c r="CD88" s="191"/>
      <c r="CE88" s="191"/>
      <c r="CF88" s="191"/>
      <c r="CG88" s="191"/>
      <c r="CH88" s="191"/>
      <c r="CI88" s="191"/>
      <c r="CJ88" s="191"/>
      <c r="CL88" s="183"/>
      <c r="CM88" s="121"/>
      <c r="CN88" s="121"/>
      <c r="CO88" s="16"/>
      <c r="CP88" s="18"/>
    </row>
    <row r="89" spans="2:94" ht="15" hidden="1" customHeight="1" x14ac:dyDescent="0.35">
      <c r="B89" s="26" t="s">
        <v>131</v>
      </c>
      <c r="C89" s="12"/>
      <c r="D89" s="191"/>
      <c r="E89" s="191"/>
      <c r="F89" s="191"/>
      <c r="G89" s="191"/>
      <c r="H89" s="191"/>
      <c r="I89" s="191"/>
      <c r="J89" s="191"/>
      <c r="L89" s="183"/>
      <c r="M89" s="121"/>
      <c r="N89" s="121"/>
      <c r="O89" s="16"/>
      <c r="P89" s="18"/>
      <c r="AB89" s="26" t="s">
        <v>131</v>
      </c>
      <c r="AC89" s="12"/>
      <c r="AD89" s="191"/>
      <c r="AE89" s="191"/>
      <c r="AF89" s="191"/>
      <c r="AG89" s="191"/>
      <c r="AH89" s="191"/>
      <c r="AI89" s="191"/>
      <c r="AJ89" s="191"/>
      <c r="AL89" s="183"/>
      <c r="AM89" s="121"/>
      <c r="AN89" s="121"/>
      <c r="AO89" s="16"/>
      <c r="AP89" s="18"/>
      <c r="BB89" s="26" t="s">
        <v>131</v>
      </c>
      <c r="BC89" s="12"/>
      <c r="BD89" s="191"/>
      <c r="BE89" s="191"/>
      <c r="BF89" s="191"/>
      <c r="BG89" s="191"/>
      <c r="BH89" s="191"/>
      <c r="BI89" s="191"/>
      <c r="BJ89" s="191"/>
      <c r="BL89" s="183"/>
      <c r="BM89" s="121"/>
      <c r="BN89" s="121"/>
      <c r="BO89" s="16"/>
      <c r="BP89" s="18"/>
      <c r="CB89" s="26" t="s">
        <v>131</v>
      </c>
      <c r="CC89" s="12"/>
      <c r="CD89" s="191"/>
      <c r="CE89" s="191"/>
      <c r="CF89" s="191"/>
      <c r="CG89" s="191"/>
      <c r="CH89" s="191"/>
      <c r="CI89" s="191"/>
      <c r="CJ89" s="191"/>
      <c r="CL89" s="183"/>
      <c r="CM89" s="121"/>
      <c r="CN89" s="121"/>
      <c r="CO89" s="16"/>
      <c r="CP89" s="18"/>
    </row>
    <row r="90" spans="2:94" ht="15" hidden="1" customHeight="1" x14ac:dyDescent="0.35">
      <c r="B90" s="219"/>
      <c r="C90" s="12"/>
      <c r="D90" s="86"/>
      <c r="E90" s="86"/>
      <c r="F90" s="86"/>
      <c r="G90" s="86"/>
      <c r="H90" s="86"/>
      <c r="I90" s="86"/>
      <c r="J90" s="86"/>
      <c r="K90">
        <f t="shared" ref="K90:K95" si="224">SUM(D90:J90)</f>
        <v>0</v>
      </c>
      <c r="L90" s="119"/>
      <c r="M90" s="87">
        <v>0.1105</v>
      </c>
      <c r="N90" s="88">
        <f>N85</f>
        <v>0.08</v>
      </c>
      <c r="O90" s="27">
        <f>L90*(1+M90+N90)</f>
        <v>0</v>
      </c>
      <c r="P90" s="18">
        <f>K90*O90</f>
        <v>0</v>
      </c>
      <c r="AB90" s="219"/>
      <c r="AC90" s="12"/>
      <c r="AD90" s="86"/>
      <c r="AE90" s="86"/>
      <c r="AF90" s="86"/>
      <c r="AG90" s="86"/>
      <c r="AH90" s="86"/>
      <c r="AI90" s="86"/>
      <c r="AJ90" s="86"/>
      <c r="AK90">
        <f t="shared" ref="AK90:AK95" si="225">SUM(AD90:AJ90)</f>
        <v>0</v>
      </c>
      <c r="AL90" s="119"/>
      <c r="AM90" s="87">
        <v>0.1105</v>
      </c>
      <c r="AN90" s="88">
        <f>AN85</f>
        <v>0.08</v>
      </c>
      <c r="AO90" s="27">
        <f>AL90*(1+AM90+AN90)</f>
        <v>0</v>
      </c>
      <c r="AP90" s="18">
        <f>AK90*AO90</f>
        <v>0</v>
      </c>
      <c r="BB90" s="219"/>
      <c r="BC90" s="12"/>
      <c r="BD90" s="86"/>
      <c r="BE90" s="86"/>
      <c r="BF90" s="86"/>
      <c r="BG90" s="86"/>
      <c r="BH90" s="86"/>
      <c r="BI90" s="86"/>
      <c r="BJ90" s="86"/>
      <c r="BK90">
        <f t="shared" ref="BK90:BK95" si="226">SUM(BD90:BJ90)</f>
        <v>0</v>
      </c>
      <c r="BL90" s="119"/>
      <c r="BM90" s="87">
        <v>0.1105</v>
      </c>
      <c r="BN90" s="88">
        <f>BN85</f>
        <v>0.08</v>
      </c>
      <c r="BO90" s="27">
        <f>BL90*(1+BM90+BN90)</f>
        <v>0</v>
      </c>
      <c r="BP90" s="18">
        <f>BK90*BO90</f>
        <v>0</v>
      </c>
      <c r="CB90" s="219"/>
      <c r="CC90" s="12"/>
      <c r="CD90" s="86"/>
      <c r="CE90" s="86"/>
      <c r="CF90" s="86"/>
      <c r="CG90" s="86"/>
      <c r="CH90" s="86"/>
      <c r="CI90" s="86"/>
      <c r="CJ90" s="86"/>
      <c r="CK90">
        <f t="shared" ref="CK90:CK95" si="227">SUM(CD90:CJ90)</f>
        <v>0</v>
      </c>
      <c r="CL90" s="119"/>
      <c r="CM90" s="87">
        <v>0.1105</v>
      </c>
      <c r="CN90" s="88">
        <f>CN85</f>
        <v>0.08</v>
      </c>
      <c r="CO90" s="27">
        <f>CL90*(1+CM90+CN90)</f>
        <v>0</v>
      </c>
      <c r="CP90" s="18">
        <f>CK90*CO90</f>
        <v>0</v>
      </c>
    </row>
    <row r="91" spans="2:94" ht="15" hidden="1" customHeight="1" x14ac:dyDescent="0.35">
      <c r="B91" s="219"/>
      <c r="C91" s="12"/>
      <c r="D91" s="86"/>
      <c r="E91" s="86"/>
      <c r="F91" s="86"/>
      <c r="G91" s="86"/>
      <c r="H91" s="86"/>
      <c r="I91" s="86"/>
      <c r="J91" s="86"/>
      <c r="K91">
        <f t="shared" si="224"/>
        <v>0</v>
      </c>
      <c r="L91" s="119"/>
      <c r="M91" s="87">
        <v>0.1105</v>
      </c>
      <c r="N91" s="88">
        <f>N90</f>
        <v>0.08</v>
      </c>
      <c r="O91" s="27">
        <f t="shared" ref="O91:O95" si="228">L91*(1+M91+N91)</f>
        <v>0</v>
      </c>
      <c r="P91" s="18">
        <f t="shared" ref="P91:P95" si="229">K91*O91</f>
        <v>0</v>
      </c>
      <c r="AB91" s="219"/>
      <c r="AC91" s="12"/>
      <c r="AD91" s="86"/>
      <c r="AE91" s="86"/>
      <c r="AF91" s="86"/>
      <c r="AG91" s="86"/>
      <c r="AH91" s="86"/>
      <c r="AI91" s="86"/>
      <c r="AJ91" s="86"/>
      <c r="AK91">
        <f t="shared" si="225"/>
        <v>0</v>
      </c>
      <c r="AL91" s="119"/>
      <c r="AM91" s="87">
        <v>0.1105</v>
      </c>
      <c r="AN91" s="88">
        <f>AN90</f>
        <v>0.08</v>
      </c>
      <c r="AO91" s="27">
        <f t="shared" ref="AO91:AO95" si="230">AL91*(1+AM91+AN91)</f>
        <v>0</v>
      </c>
      <c r="AP91" s="18">
        <f t="shared" ref="AP91:AP95" si="231">AK91*AO91</f>
        <v>0</v>
      </c>
      <c r="BB91" s="219"/>
      <c r="BC91" s="12"/>
      <c r="BD91" s="86"/>
      <c r="BE91" s="86"/>
      <c r="BF91" s="86"/>
      <c r="BG91" s="86"/>
      <c r="BH91" s="86"/>
      <c r="BI91" s="86"/>
      <c r="BJ91" s="86"/>
      <c r="BK91">
        <f t="shared" si="226"/>
        <v>0</v>
      </c>
      <c r="BL91" s="119"/>
      <c r="BM91" s="87">
        <v>0.1105</v>
      </c>
      <c r="BN91" s="88">
        <f>BN90</f>
        <v>0.08</v>
      </c>
      <c r="BO91" s="27">
        <f t="shared" ref="BO91:BO95" si="232">BL91*(1+BM91+BN91)</f>
        <v>0</v>
      </c>
      <c r="BP91" s="18">
        <f t="shared" ref="BP91:BP95" si="233">BK91*BO91</f>
        <v>0</v>
      </c>
      <c r="CB91" s="219"/>
      <c r="CC91" s="12"/>
      <c r="CD91" s="86"/>
      <c r="CE91" s="86"/>
      <c r="CF91" s="86"/>
      <c r="CG91" s="86"/>
      <c r="CH91" s="86"/>
      <c r="CI91" s="86"/>
      <c r="CJ91" s="86"/>
      <c r="CK91">
        <f t="shared" si="227"/>
        <v>0</v>
      </c>
      <c r="CL91" s="119"/>
      <c r="CM91" s="87">
        <v>0.1105</v>
      </c>
      <c r="CN91" s="88">
        <f>CN90</f>
        <v>0.08</v>
      </c>
      <c r="CO91" s="27">
        <f t="shared" ref="CO91:CO95" si="234">CL91*(1+CM91+CN91)</f>
        <v>0</v>
      </c>
      <c r="CP91" s="18">
        <f t="shared" ref="CP91:CP95" si="235">CK91*CO91</f>
        <v>0</v>
      </c>
    </row>
    <row r="92" spans="2:94" ht="15" hidden="1" customHeight="1" x14ac:dyDescent="0.35">
      <c r="B92" s="219"/>
      <c r="C92" s="12"/>
      <c r="D92" s="86"/>
      <c r="E92" s="86"/>
      <c r="F92" s="86"/>
      <c r="G92" s="86"/>
      <c r="H92" s="86"/>
      <c r="I92" s="86"/>
      <c r="J92" s="86"/>
      <c r="K92">
        <f t="shared" si="224"/>
        <v>0</v>
      </c>
      <c r="L92" s="119"/>
      <c r="M92" s="87">
        <v>8.7999999999999995E-2</v>
      </c>
      <c r="N92" s="88">
        <f t="shared" ref="N92:N95" si="236">N91</f>
        <v>0.08</v>
      </c>
      <c r="O92" s="27">
        <f t="shared" si="228"/>
        <v>0</v>
      </c>
      <c r="P92" s="18">
        <f t="shared" si="229"/>
        <v>0</v>
      </c>
      <c r="AB92" s="219"/>
      <c r="AC92" s="12"/>
      <c r="AD92" s="86"/>
      <c r="AE92" s="86"/>
      <c r="AF92" s="86"/>
      <c r="AG92" s="86"/>
      <c r="AH92" s="86"/>
      <c r="AI92" s="86"/>
      <c r="AJ92" s="86"/>
      <c r="AK92">
        <f t="shared" si="225"/>
        <v>0</v>
      </c>
      <c r="AL92" s="119"/>
      <c r="AM92" s="87">
        <v>8.7999999999999995E-2</v>
      </c>
      <c r="AN92" s="88">
        <f t="shared" ref="AN92:AN95" si="237">AN91</f>
        <v>0.08</v>
      </c>
      <c r="AO92" s="27">
        <f t="shared" si="230"/>
        <v>0</v>
      </c>
      <c r="AP92" s="18">
        <f t="shared" si="231"/>
        <v>0</v>
      </c>
      <c r="BB92" s="219"/>
      <c r="BC92" s="12"/>
      <c r="BD92" s="86"/>
      <c r="BE92" s="86"/>
      <c r="BF92" s="86"/>
      <c r="BG92" s="86"/>
      <c r="BH92" s="86"/>
      <c r="BI92" s="86"/>
      <c r="BJ92" s="86"/>
      <c r="BK92">
        <f t="shared" si="226"/>
        <v>0</v>
      </c>
      <c r="BL92" s="119"/>
      <c r="BM92" s="87">
        <v>8.7999999999999995E-2</v>
      </c>
      <c r="BN92" s="88">
        <f t="shared" ref="BN92:BN95" si="238">BN91</f>
        <v>0.08</v>
      </c>
      <c r="BO92" s="27">
        <f t="shared" si="232"/>
        <v>0</v>
      </c>
      <c r="BP92" s="18">
        <f t="shared" si="233"/>
        <v>0</v>
      </c>
      <c r="CB92" s="219"/>
      <c r="CC92" s="12"/>
      <c r="CD92" s="86"/>
      <c r="CE92" s="86"/>
      <c r="CF92" s="86"/>
      <c r="CG92" s="86"/>
      <c r="CH92" s="86"/>
      <c r="CI92" s="86"/>
      <c r="CJ92" s="86"/>
      <c r="CK92">
        <f t="shared" si="227"/>
        <v>0</v>
      </c>
      <c r="CL92" s="119"/>
      <c r="CM92" s="87">
        <v>8.7999999999999995E-2</v>
      </c>
      <c r="CN92" s="88">
        <f t="shared" ref="CN92:CN95" si="239">CN91</f>
        <v>0.08</v>
      </c>
      <c r="CO92" s="27">
        <f t="shared" si="234"/>
        <v>0</v>
      </c>
      <c r="CP92" s="18">
        <f t="shared" si="235"/>
        <v>0</v>
      </c>
    </row>
    <row r="93" spans="2:94" ht="15" hidden="1" customHeight="1" x14ac:dyDescent="0.35">
      <c r="B93" s="219"/>
      <c r="C93" s="12"/>
      <c r="D93" s="86"/>
      <c r="E93" s="86"/>
      <c r="F93" s="86"/>
      <c r="G93" s="86"/>
      <c r="H93" s="86"/>
      <c r="I93" s="86"/>
      <c r="J93" s="86"/>
      <c r="K93">
        <f t="shared" si="224"/>
        <v>0</v>
      </c>
      <c r="L93" s="119"/>
      <c r="M93" s="87">
        <v>8.7999999999999995E-2</v>
      </c>
      <c r="N93" s="88">
        <f t="shared" si="236"/>
        <v>0.08</v>
      </c>
      <c r="O93" s="27">
        <f t="shared" si="228"/>
        <v>0</v>
      </c>
      <c r="P93" s="18">
        <f t="shared" si="229"/>
        <v>0</v>
      </c>
      <c r="AB93" s="219"/>
      <c r="AC93" s="12"/>
      <c r="AD93" s="86"/>
      <c r="AE93" s="86"/>
      <c r="AF93" s="86"/>
      <c r="AG93" s="86"/>
      <c r="AH93" s="86"/>
      <c r="AI93" s="86"/>
      <c r="AJ93" s="86"/>
      <c r="AK93">
        <f t="shared" si="225"/>
        <v>0</v>
      </c>
      <c r="AL93" s="119"/>
      <c r="AM93" s="87">
        <v>8.7999999999999995E-2</v>
      </c>
      <c r="AN93" s="88">
        <f t="shared" si="237"/>
        <v>0.08</v>
      </c>
      <c r="AO93" s="27">
        <f t="shared" si="230"/>
        <v>0</v>
      </c>
      <c r="AP93" s="18">
        <f t="shared" si="231"/>
        <v>0</v>
      </c>
      <c r="BB93" s="219"/>
      <c r="BC93" s="12"/>
      <c r="BD93" s="86"/>
      <c r="BE93" s="86"/>
      <c r="BF93" s="86"/>
      <c r="BG93" s="86"/>
      <c r="BH93" s="86"/>
      <c r="BI93" s="86"/>
      <c r="BJ93" s="86"/>
      <c r="BK93">
        <f t="shared" si="226"/>
        <v>0</v>
      </c>
      <c r="BL93" s="119"/>
      <c r="BM93" s="87">
        <v>8.7999999999999995E-2</v>
      </c>
      <c r="BN93" s="88">
        <f t="shared" si="238"/>
        <v>0.08</v>
      </c>
      <c r="BO93" s="27">
        <f t="shared" si="232"/>
        <v>0</v>
      </c>
      <c r="BP93" s="18">
        <f t="shared" si="233"/>
        <v>0</v>
      </c>
      <c r="CB93" s="219"/>
      <c r="CC93" s="12"/>
      <c r="CD93" s="86"/>
      <c r="CE93" s="86"/>
      <c r="CF93" s="86"/>
      <c r="CG93" s="86"/>
      <c r="CH93" s="86"/>
      <c r="CI93" s="86"/>
      <c r="CJ93" s="86"/>
      <c r="CK93">
        <f t="shared" si="227"/>
        <v>0</v>
      </c>
      <c r="CL93" s="119"/>
      <c r="CM93" s="87">
        <v>8.7999999999999995E-2</v>
      </c>
      <c r="CN93" s="88">
        <f t="shared" si="239"/>
        <v>0.08</v>
      </c>
      <c r="CO93" s="27">
        <f t="shared" si="234"/>
        <v>0</v>
      </c>
      <c r="CP93" s="18">
        <f t="shared" si="235"/>
        <v>0</v>
      </c>
    </row>
    <row r="94" spans="2:94" ht="15" hidden="1" customHeight="1" x14ac:dyDescent="0.35">
      <c r="B94" s="219"/>
      <c r="C94" s="12"/>
      <c r="D94" s="86"/>
      <c r="E94" s="86"/>
      <c r="F94" s="86"/>
      <c r="G94" s="86"/>
      <c r="H94" s="86"/>
      <c r="I94" s="86"/>
      <c r="J94" s="86"/>
      <c r="K94">
        <f t="shared" si="224"/>
        <v>0</v>
      </c>
      <c r="L94" s="119"/>
      <c r="M94" s="87">
        <v>8.7999999999999995E-2</v>
      </c>
      <c r="N94" s="88">
        <f t="shared" si="236"/>
        <v>0.08</v>
      </c>
      <c r="O94" s="27">
        <f t="shared" si="228"/>
        <v>0</v>
      </c>
      <c r="P94" s="18">
        <f t="shared" si="229"/>
        <v>0</v>
      </c>
      <c r="AB94" s="219"/>
      <c r="AC94" s="12"/>
      <c r="AD94" s="86"/>
      <c r="AE94" s="86"/>
      <c r="AF94" s="86"/>
      <c r="AG94" s="86"/>
      <c r="AH94" s="86"/>
      <c r="AI94" s="86"/>
      <c r="AJ94" s="86"/>
      <c r="AK94">
        <f t="shared" si="225"/>
        <v>0</v>
      </c>
      <c r="AL94" s="119"/>
      <c r="AM94" s="87">
        <v>8.7999999999999995E-2</v>
      </c>
      <c r="AN94" s="88">
        <f t="shared" si="237"/>
        <v>0.08</v>
      </c>
      <c r="AO94" s="27">
        <f t="shared" si="230"/>
        <v>0</v>
      </c>
      <c r="AP94" s="18">
        <f t="shared" si="231"/>
        <v>0</v>
      </c>
      <c r="BB94" s="219"/>
      <c r="BC94" s="12"/>
      <c r="BD94" s="86"/>
      <c r="BE94" s="86"/>
      <c r="BF94" s="86"/>
      <c r="BG94" s="86"/>
      <c r="BH94" s="86"/>
      <c r="BI94" s="86"/>
      <c r="BJ94" s="86"/>
      <c r="BK94">
        <f t="shared" si="226"/>
        <v>0</v>
      </c>
      <c r="BL94" s="119"/>
      <c r="BM94" s="87">
        <v>8.7999999999999995E-2</v>
      </c>
      <c r="BN94" s="88">
        <f t="shared" si="238"/>
        <v>0.08</v>
      </c>
      <c r="BO94" s="27">
        <f t="shared" si="232"/>
        <v>0</v>
      </c>
      <c r="BP94" s="18">
        <f t="shared" si="233"/>
        <v>0</v>
      </c>
      <c r="CB94" s="219"/>
      <c r="CC94" s="12"/>
      <c r="CD94" s="86"/>
      <c r="CE94" s="86"/>
      <c r="CF94" s="86"/>
      <c r="CG94" s="86"/>
      <c r="CH94" s="86"/>
      <c r="CI94" s="86"/>
      <c r="CJ94" s="86"/>
      <c r="CK94">
        <f t="shared" si="227"/>
        <v>0</v>
      </c>
      <c r="CL94" s="119"/>
      <c r="CM94" s="87">
        <v>8.7999999999999995E-2</v>
      </c>
      <c r="CN94" s="88">
        <f t="shared" si="239"/>
        <v>0.08</v>
      </c>
      <c r="CO94" s="27">
        <f t="shared" si="234"/>
        <v>0</v>
      </c>
      <c r="CP94" s="18">
        <f t="shared" si="235"/>
        <v>0</v>
      </c>
    </row>
    <row r="95" spans="2:94" ht="15" hidden="1" customHeight="1" x14ac:dyDescent="0.35">
      <c r="B95" s="219"/>
      <c r="C95" s="12"/>
      <c r="D95" s="86"/>
      <c r="E95" s="86"/>
      <c r="F95" s="86"/>
      <c r="G95" s="86"/>
      <c r="H95" s="86"/>
      <c r="I95" s="86"/>
      <c r="J95" s="86"/>
      <c r="K95">
        <f t="shared" si="224"/>
        <v>0</v>
      </c>
      <c r="L95" s="119"/>
      <c r="M95" s="87">
        <v>8.7999999999999995E-2</v>
      </c>
      <c r="N95" s="88">
        <f t="shared" si="236"/>
        <v>0.08</v>
      </c>
      <c r="O95" s="27">
        <f t="shared" si="228"/>
        <v>0</v>
      </c>
      <c r="P95" s="18">
        <f t="shared" si="229"/>
        <v>0</v>
      </c>
      <c r="AB95" s="219"/>
      <c r="AC95" s="12"/>
      <c r="AD95" s="86"/>
      <c r="AE95" s="86"/>
      <c r="AF95" s="86"/>
      <c r="AG95" s="86"/>
      <c r="AH95" s="86"/>
      <c r="AI95" s="86"/>
      <c r="AJ95" s="86"/>
      <c r="AK95">
        <f t="shared" si="225"/>
        <v>0</v>
      </c>
      <c r="AL95" s="119"/>
      <c r="AM95" s="87">
        <v>8.7999999999999995E-2</v>
      </c>
      <c r="AN95" s="88">
        <f t="shared" si="237"/>
        <v>0.08</v>
      </c>
      <c r="AO95" s="27">
        <f t="shared" si="230"/>
        <v>0</v>
      </c>
      <c r="AP95" s="18">
        <f t="shared" si="231"/>
        <v>0</v>
      </c>
      <c r="BB95" s="219"/>
      <c r="BC95" s="12"/>
      <c r="BD95" s="86"/>
      <c r="BE95" s="86"/>
      <c r="BF95" s="86"/>
      <c r="BG95" s="86"/>
      <c r="BH95" s="86"/>
      <c r="BI95" s="86"/>
      <c r="BJ95" s="86"/>
      <c r="BK95">
        <f t="shared" si="226"/>
        <v>0</v>
      </c>
      <c r="BL95" s="119"/>
      <c r="BM95" s="87">
        <v>8.7999999999999995E-2</v>
      </c>
      <c r="BN95" s="88">
        <f t="shared" si="238"/>
        <v>0.08</v>
      </c>
      <c r="BO95" s="27">
        <f t="shared" si="232"/>
        <v>0</v>
      </c>
      <c r="BP95" s="18">
        <f t="shared" si="233"/>
        <v>0</v>
      </c>
      <c r="CB95" s="219"/>
      <c r="CC95" s="12"/>
      <c r="CD95" s="86"/>
      <c r="CE95" s="86"/>
      <c r="CF95" s="86"/>
      <c r="CG95" s="86"/>
      <c r="CH95" s="86"/>
      <c r="CI95" s="86"/>
      <c r="CJ95" s="86"/>
      <c r="CK95">
        <f t="shared" si="227"/>
        <v>0</v>
      </c>
      <c r="CL95" s="119"/>
      <c r="CM95" s="87">
        <v>8.7999999999999995E-2</v>
      </c>
      <c r="CN95" s="88">
        <f t="shared" si="239"/>
        <v>0.08</v>
      </c>
      <c r="CO95" s="27">
        <f t="shared" si="234"/>
        <v>0</v>
      </c>
      <c r="CP95" s="18">
        <f t="shared" si="235"/>
        <v>0</v>
      </c>
    </row>
    <row r="96" spans="2:94" ht="15" hidden="1" customHeight="1" x14ac:dyDescent="0.35">
      <c r="B96" s="7" t="s">
        <v>132</v>
      </c>
      <c r="C96" s="12"/>
      <c r="D96" s="191">
        <f>(D91*O91)+(D92*O92)+(D93*O93)+(D94*O94)+(D95*O95)</f>
        <v>0</v>
      </c>
      <c r="E96" s="191">
        <f>(E90*O90)+(E91*O91)+(E92*O92)+(E93*O93)+(E94*O94)+(E95*O95)</f>
        <v>0</v>
      </c>
      <c r="F96" s="191">
        <f>(F90*O90)+(F91*O91)+(F92*O92)+(F93*O93)+(F94*O94)+(F95*O95)</f>
        <v>0</v>
      </c>
      <c r="G96" s="191">
        <f>(G90*O90)+(G91*O91)+(G92*O92)+(G93*O93)+(G94*O94)+(G95*O95)</f>
        <v>0</v>
      </c>
      <c r="H96" s="191">
        <f>(H90*O90)+(H91*O91)+(H92*O92)+(H93*O93)+(H94*O94)+(H95*O95)</f>
        <v>0</v>
      </c>
      <c r="I96" s="191">
        <f>(I90*O90)+(I91*O91)+(I92*O92)+(I93*O93)+(I94*O94)+(I95*O95)</f>
        <v>0</v>
      </c>
      <c r="J96" s="191">
        <f>(J90*O90)+(J91*O91)+(J92*O92)+(J93*O93)+(J94*O94)+(J95*O95)</f>
        <v>0</v>
      </c>
      <c r="L96" s="183"/>
      <c r="M96" s="121"/>
      <c r="N96" s="121"/>
      <c r="O96" s="16"/>
      <c r="P96" s="19">
        <f>SUM(P90:P95)</f>
        <v>0</v>
      </c>
      <c r="AB96" s="7" t="s">
        <v>132</v>
      </c>
      <c r="AC96" s="12"/>
      <c r="AD96" s="191">
        <f>(AD91*AO91)+(AD92*AO92)+(AD93*AO93)+(AD94*AO94)+(AD95*AO95)</f>
        <v>0</v>
      </c>
      <c r="AE96" s="191">
        <f>(AE90*AO90)+(AE91*AO91)+(AE92*AO92)+(AE93*AO93)+(AE94*AO94)+(AE95*AO95)</f>
        <v>0</v>
      </c>
      <c r="AF96" s="191">
        <f>(AF90*AO90)+(AF91*AO91)+(AF92*AO92)+(AF93*AO93)+(AF94*AO94)+(AF95*AO95)</f>
        <v>0</v>
      </c>
      <c r="AG96" s="191">
        <f>(AG90*AO90)+(AG91*AO91)+(AG92*AO92)+(AG93*AO93)+(AG94*AO94)+(AG95*AO95)</f>
        <v>0</v>
      </c>
      <c r="AH96" s="191">
        <f>(AH90*AO90)+(AH91*AO91)+(AH92*AO92)+(AH93*AO93)+(AH94*AO94)+(AH95*AO95)</f>
        <v>0</v>
      </c>
      <c r="AI96" s="191">
        <f>(AI90*AO90)+(AI91*AO91)+(AI92*AO92)+(AI93*AO93)+(AI94*AO94)+(AI95*AO95)</f>
        <v>0</v>
      </c>
      <c r="AJ96" s="191">
        <f>(AJ90*AO90)+(AJ91*AO91)+(AJ92*AO92)+(AJ93*AO93)+(AJ94*AO94)+(AJ95*AO95)</f>
        <v>0</v>
      </c>
      <c r="AL96" s="183"/>
      <c r="AM96" s="121"/>
      <c r="AN96" s="121"/>
      <c r="AO96" s="16"/>
      <c r="AP96" s="19">
        <f>SUM(AP90:AP95)</f>
        <v>0</v>
      </c>
      <c r="BB96" s="7" t="s">
        <v>132</v>
      </c>
      <c r="BC96" s="12"/>
      <c r="BD96" s="191">
        <f>(BD91*BO91)+(BD92*BO92)+(BD93*BO93)+(BD94*BO94)+(BD95*BO95)</f>
        <v>0</v>
      </c>
      <c r="BE96" s="191">
        <f>(BE90*BO90)+(BE91*BO91)+(BE92*BO92)+(BE93*BO93)+(BE94*BO94)+(BE95*BO95)</f>
        <v>0</v>
      </c>
      <c r="BF96" s="191">
        <f>(BF90*BO90)+(BF91*BO91)+(BF92*BO92)+(BF93*BO93)+(BF94*BO94)+(BF95*BO95)</f>
        <v>0</v>
      </c>
      <c r="BG96" s="191">
        <f>(BG90*BO90)+(BG91*BO91)+(BG92*BO92)+(BG93*BO93)+(BG94*BO94)+(BG95*BO95)</f>
        <v>0</v>
      </c>
      <c r="BH96" s="191">
        <f>(BH90*BO90)+(BH91*BO91)+(BH92*BO92)+(BH93*BO93)+(BH94*BO94)+(BH95*BO95)</f>
        <v>0</v>
      </c>
      <c r="BI96" s="191">
        <f>(BI90*BO90)+(BI91*BO91)+(BI92*BO92)+(BI93*BO93)+(BI94*BO94)+(BI95*BO95)</f>
        <v>0</v>
      </c>
      <c r="BJ96" s="191">
        <f>(BJ90*BO90)+(BJ91*BO91)+(BJ92*BO92)+(BJ93*BO93)+(BJ94*BO94)+(BJ95*BO95)</f>
        <v>0</v>
      </c>
      <c r="BL96" s="183"/>
      <c r="BM96" s="121"/>
      <c r="BN96" s="121"/>
      <c r="BO96" s="16"/>
      <c r="BP96" s="19">
        <f>SUM(BP90:BP95)</f>
        <v>0</v>
      </c>
      <c r="CB96" s="7" t="s">
        <v>132</v>
      </c>
      <c r="CC96" s="12"/>
      <c r="CD96" s="191">
        <f>(CD91*CO91)+(CD92*CO92)+(CD93*CO93)+(CD94*CO94)+(CD95*CO95)</f>
        <v>0</v>
      </c>
      <c r="CE96" s="191">
        <f>(CE90*CO90)+(CE91*CO91)+(CE92*CO92)+(CE93*CO93)+(CE94*CO94)+(CE95*CO95)</f>
        <v>0</v>
      </c>
      <c r="CF96" s="191">
        <f>(CF90*CO90)+(CF91*CO91)+(CF92*CO92)+(CF93*CO93)+(CF94*CO94)+(CF95*CO95)</f>
        <v>0</v>
      </c>
      <c r="CG96" s="191">
        <f>(CG90*CO90)+(CG91*CO91)+(CG92*CO92)+(CG93*CO93)+(CG94*CO94)+(CG95*CO95)</f>
        <v>0</v>
      </c>
      <c r="CH96" s="191">
        <f>(CH90*CO90)+(CH91*CO91)+(CH92*CO92)+(CH93*CO93)+(CH94*CO94)+(CH95*CO95)</f>
        <v>0</v>
      </c>
      <c r="CI96" s="191">
        <f>(CI90*CO90)+(CI91*CO91)+(CI92*CO92)+(CI93*CO93)+(CI94*CO94)+(CI95*CO95)</f>
        <v>0</v>
      </c>
      <c r="CJ96" s="191">
        <f>(CJ90*CO90)+(CJ91*CO91)+(CJ92*CO92)+(CJ93*CO93)+(CJ94*CO94)+(CJ95*CO95)</f>
        <v>0</v>
      </c>
      <c r="CL96" s="183"/>
      <c r="CM96" s="121"/>
      <c r="CN96" s="121"/>
      <c r="CO96" s="16"/>
      <c r="CP96" s="19">
        <f>SUM(CP90:CP95)</f>
        <v>0</v>
      </c>
    </row>
    <row r="97" spans="2:94" ht="15" hidden="1" customHeight="1" x14ac:dyDescent="0.35">
      <c r="B97" s="7"/>
      <c r="C97" s="12"/>
      <c r="D97" s="191"/>
      <c r="E97" s="191"/>
      <c r="F97" s="191"/>
      <c r="G97" s="191"/>
      <c r="H97" s="191"/>
      <c r="I97" s="191"/>
      <c r="J97" s="191"/>
      <c r="L97" s="183"/>
      <c r="M97" s="121"/>
      <c r="N97" s="121"/>
      <c r="O97" s="16"/>
      <c r="P97" s="18"/>
      <c r="AB97" s="7"/>
      <c r="AC97" s="12"/>
      <c r="AD97" s="191"/>
      <c r="AE97" s="191"/>
      <c r="AF97" s="191"/>
      <c r="AG97" s="191"/>
      <c r="AH97" s="191"/>
      <c r="AI97" s="191"/>
      <c r="AJ97" s="191"/>
      <c r="AL97" s="183"/>
      <c r="AM97" s="121"/>
      <c r="AN97" s="121"/>
      <c r="AO97" s="16"/>
      <c r="AP97" s="18"/>
      <c r="BB97" s="7"/>
      <c r="BC97" s="12"/>
      <c r="BD97" s="191"/>
      <c r="BE97" s="191"/>
      <c r="BF97" s="191"/>
      <c r="BG97" s="191"/>
      <c r="BH97" s="191"/>
      <c r="BI97" s="191"/>
      <c r="BJ97" s="191"/>
      <c r="BL97" s="183"/>
      <c r="BM97" s="121"/>
      <c r="BN97" s="121"/>
      <c r="BO97" s="16"/>
      <c r="BP97" s="18"/>
      <c r="CB97" s="7"/>
      <c r="CC97" s="12"/>
      <c r="CD97" s="191"/>
      <c r="CE97" s="191"/>
      <c r="CF97" s="191"/>
      <c r="CG97" s="191"/>
      <c r="CH97" s="191"/>
      <c r="CI97" s="191"/>
      <c r="CJ97" s="191"/>
      <c r="CL97" s="183"/>
      <c r="CM97" s="121"/>
      <c r="CN97" s="121"/>
      <c r="CO97" s="16"/>
      <c r="CP97" s="18"/>
    </row>
    <row r="98" spans="2:94" ht="15" hidden="1" customHeight="1" x14ac:dyDescent="0.35">
      <c r="B98" s="26" t="s">
        <v>133</v>
      </c>
      <c r="C98" s="12"/>
      <c r="D98" s="191"/>
      <c r="E98" s="191"/>
      <c r="F98" s="191"/>
      <c r="G98" s="191"/>
      <c r="H98" s="191"/>
      <c r="I98" s="191"/>
      <c r="J98" s="191"/>
      <c r="L98" s="183"/>
      <c r="M98" s="121"/>
      <c r="N98" s="121"/>
      <c r="O98" s="16"/>
      <c r="P98" s="18"/>
      <c r="AB98" s="26" t="s">
        <v>133</v>
      </c>
      <c r="AC98" s="12"/>
      <c r="AD98" s="191"/>
      <c r="AE98" s="191"/>
      <c r="AF98" s="191"/>
      <c r="AG98" s="191"/>
      <c r="AH98" s="191"/>
      <c r="AI98" s="191"/>
      <c r="AJ98" s="191"/>
      <c r="AL98" s="183"/>
      <c r="AM98" s="121"/>
      <c r="AN98" s="121"/>
      <c r="AO98" s="16"/>
      <c r="AP98" s="18"/>
      <c r="BB98" s="26" t="s">
        <v>133</v>
      </c>
      <c r="BC98" s="12"/>
      <c r="BD98" s="191"/>
      <c r="BE98" s="191"/>
      <c r="BF98" s="191"/>
      <c r="BG98" s="191"/>
      <c r="BH98" s="191"/>
      <c r="BI98" s="191"/>
      <c r="BJ98" s="191"/>
      <c r="BL98" s="183"/>
      <c r="BM98" s="121"/>
      <c r="BN98" s="121"/>
      <c r="BO98" s="16"/>
      <c r="BP98" s="18"/>
      <c r="CB98" s="26" t="s">
        <v>133</v>
      </c>
      <c r="CC98" s="12"/>
      <c r="CD98" s="191"/>
      <c r="CE98" s="191"/>
      <c r="CF98" s="191"/>
      <c r="CG98" s="191"/>
      <c r="CH98" s="191"/>
      <c r="CI98" s="191"/>
      <c r="CJ98" s="191"/>
      <c r="CL98" s="183"/>
      <c r="CM98" s="121"/>
      <c r="CN98" s="121"/>
      <c r="CO98" s="16"/>
      <c r="CP98" s="18"/>
    </row>
    <row r="99" spans="2:94" ht="15" hidden="1" customHeight="1" x14ac:dyDescent="0.35">
      <c r="B99" s="220"/>
      <c r="C99" s="12"/>
      <c r="D99" s="86"/>
      <c r="E99" s="86"/>
      <c r="F99" s="86"/>
      <c r="G99" s="86"/>
      <c r="H99" s="86"/>
      <c r="I99" s="86"/>
      <c r="J99" s="86"/>
      <c r="K99">
        <f t="shared" ref="K99:K109" si="240">SUM(D99:J99)</f>
        <v>0</v>
      </c>
      <c r="L99" s="119"/>
      <c r="M99" s="87">
        <v>0.1105</v>
      </c>
      <c r="N99" s="88">
        <f t="shared" ref="N99:N109" si="241">N94</f>
        <v>0.08</v>
      </c>
      <c r="O99" s="27">
        <f t="shared" ref="O99:O109" si="242">L99*(1+M99+N99)</f>
        <v>0</v>
      </c>
      <c r="P99" s="18">
        <f t="shared" ref="P99:P109" si="243">K99*O99</f>
        <v>0</v>
      </c>
      <c r="AB99" s="220"/>
      <c r="AC99" s="12"/>
      <c r="AD99" s="86"/>
      <c r="AE99" s="86"/>
      <c r="AF99" s="86"/>
      <c r="AG99" s="86"/>
      <c r="AH99" s="86"/>
      <c r="AI99" s="86"/>
      <c r="AJ99" s="86"/>
      <c r="AK99">
        <f t="shared" ref="AK99:AK109" si="244">SUM(AD99:AJ99)</f>
        <v>0</v>
      </c>
      <c r="AL99" s="119"/>
      <c r="AM99" s="87">
        <v>0.1105</v>
      </c>
      <c r="AN99" s="88">
        <f t="shared" ref="AN99:AN109" si="245">AN94</f>
        <v>0.08</v>
      </c>
      <c r="AO99" s="27">
        <f t="shared" ref="AO99:AO109" si="246">AL99*(1+AM99+AN99)</f>
        <v>0</v>
      </c>
      <c r="AP99" s="18">
        <f t="shared" ref="AP99:AP109" si="247">AK99*AO99</f>
        <v>0</v>
      </c>
      <c r="BB99" s="220"/>
      <c r="BC99" s="12"/>
      <c r="BD99" s="86"/>
      <c r="BE99" s="86"/>
      <c r="BF99" s="86"/>
      <c r="BG99" s="86"/>
      <c r="BH99" s="86"/>
      <c r="BI99" s="86"/>
      <c r="BJ99" s="86"/>
      <c r="BK99">
        <f t="shared" ref="BK99:BK109" si="248">SUM(BD99:BJ99)</f>
        <v>0</v>
      </c>
      <c r="BL99" s="119"/>
      <c r="BM99" s="87">
        <v>0.1105</v>
      </c>
      <c r="BN99" s="88">
        <f t="shared" ref="BN99:BN109" si="249">BN94</f>
        <v>0.08</v>
      </c>
      <c r="BO99" s="27">
        <f t="shared" ref="BO99:BO109" si="250">BL99*(1+BM99+BN99)</f>
        <v>0</v>
      </c>
      <c r="BP99" s="18">
        <f t="shared" ref="BP99:BP109" si="251">BK99*BO99</f>
        <v>0</v>
      </c>
      <c r="CB99" s="220"/>
      <c r="CC99" s="12"/>
      <c r="CD99" s="86"/>
      <c r="CE99" s="86"/>
      <c r="CF99" s="86"/>
      <c r="CG99" s="86"/>
      <c r="CH99" s="86"/>
      <c r="CI99" s="86"/>
      <c r="CJ99" s="86"/>
      <c r="CK99">
        <f t="shared" ref="CK99:CK109" si="252">SUM(CD99:CJ99)</f>
        <v>0</v>
      </c>
      <c r="CL99" s="119"/>
      <c r="CM99" s="87">
        <v>0.1105</v>
      </c>
      <c r="CN99" s="88">
        <f t="shared" ref="CN99:CN109" si="253">CN94</f>
        <v>0.08</v>
      </c>
      <c r="CO99" s="27">
        <f t="shared" ref="CO99:CO109" si="254">CL99*(1+CM99+CN99)</f>
        <v>0</v>
      </c>
      <c r="CP99" s="18">
        <f t="shared" ref="CP99:CP109" si="255">CK99*CO99</f>
        <v>0</v>
      </c>
    </row>
    <row r="100" spans="2:94" ht="15" hidden="1" customHeight="1" x14ac:dyDescent="0.35">
      <c r="B100" s="220"/>
      <c r="C100" s="12"/>
      <c r="D100" s="86"/>
      <c r="E100" s="86"/>
      <c r="F100" s="86"/>
      <c r="G100" s="86"/>
      <c r="H100" s="86"/>
      <c r="I100" s="86"/>
      <c r="J100" s="86"/>
      <c r="K100">
        <f t="shared" si="240"/>
        <v>0</v>
      </c>
      <c r="L100" s="119"/>
      <c r="M100" s="87">
        <v>0.1105</v>
      </c>
      <c r="N100" s="88">
        <f t="shared" si="241"/>
        <v>0.08</v>
      </c>
      <c r="O100" s="27">
        <f t="shared" si="242"/>
        <v>0</v>
      </c>
      <c r="P100" s="18">
        <f t="shared" si="243"/>
        <v>0</v>
      </c>
      <c r="AB100" s="220"/>
      <c r="AC100" s="12"/>
      <c r="AD100" s="86"/>
      <c r="AE100" s="86"/>
      <c r="AF100" s="86"/>
      <c r="AG100" s="86"/>
      <c r="AH100" s="86"/>
      <c r="AI100" s="86"/>
      <c r="AJ100" s="86"/>
      <c r="AK100">
        <f t="shared" si="244"/>
        <v>0</v>
      </c>
      <c r="AL100" s="119"/>
      <c r="AM100" s="87">
        <v>0.1105</v>
      </c>
      <c r="AN100" s="88">
        <f t="shared" si="245"/>
        <v>0.08</v>
      </c>
      <c r="AO100" s="27">
        <f t="shared" si="246"/>
        <v>0</v>
      </c>
      <c r="AP100" s="18">
        <f t="shared" si="247"/>
        <v>0</v>
      </c>
      <c r="BB100" s="220"/>
      <c r="BC100" s="12"/>
      <c r="BD100" s="86"/>
      <c r="BE100" s="86"/>
      <c r="BF100" s="86"/>
      <c r="BG100" s="86"/>
      <c r="BH100" s="86"/>
      <c r="BI100" s="86"/>
      <c r="BJ100" s="86"/>
      <c r="BK100">
        <f t="shared" si="248"/>
        <v>0</v>
      </c>
      <c r="BL100" s="119"/>
      <c r="BM100" s="87">
        <v>0.1105</v>
      </c>
      <c r="BN100" s="88">
        <f t="shared" si="249"/>
        <v>0.08</v>
      </c>
      <c r="BO100" s="27">
        <f t="shared" si="250"/>
        <v>0</v>
      </c>
      <c r="BP100" s="18">
        <f t="shared" si="251"/>
        <v>0</v>
      </c>
      <c r="CB100" s="220"/>
      <c r="CC100" s="12"/>
      <c r="CD100" s="86"/>
      <c r="CE100" s="86"/>
      <c r="CF100" s="86"/>
      <c r="CG100" s="86"/>
      <c r="CH100" s="86"/>
      <c r="CI100" s="86"/>
      <c r="CJ100" s="86"/>
      <c r="CK100">
        <f t="shared" si="252"/>
        <v>0</v>
      </c>
      <c r="CL100" s="119"/>
      <c r="CM100" s="87">
        <v>0.1105</v>
      </c>
      <c r="CN100" s="88">
        <f t="shared" si="253"/>
        <v>0.08</v>
      </c>
      <c r="CO100" s="27">
        <f t="shared" si="254"/>
        <v>0</v>
      </c>
      <c r="CP100" s="18">
        <f t="shared" si="255"/>
        <v>0</v>
      </c>
    </row>
    <row r="101" spans="2:94" ht="15" hidden="1" customHeight="1" x14ac:dyDescent="0.35">
      <c r="B101" s="220"/>
      <c r="C101" s="12"/>
      <c r="D101" s="86"/>
      <c r="E101" s="86"/>
      <c r="F101" s="86"/>
      <c r="G101" s="86"/>
      <c r="H101" s="86"/>
      <c r="I101" s="86"/>
      <c r="J101" s="86"/>
      <c r="K101">
        <f t="shared" si="240"/>
        <v>0</v>
      </c>
      <c r="L101" s="119"/>
      <c r="M101" s="87">
        <v>0.1105</v>
      </c>
      <c r="N101" s="88">
        <f t="shared" si="241"/>
        <v>0</v>
      </c>
      <c r="O101" s="27">
        <f t="shared" si="242"/>
        <v>0</v>
      </c>
      <c r="P101" s="18">
        <f t="shared" si="243"/>
        <v>0</v>
      </c>
      <c r="AB101" s="220"/>
      <c r="AC101" s="12"/>
      <c r="AD101" s="86"/>
      <c r="AE101" s="86"/>
      <c r="AF101" s="86"/>
      <c r="AG101" s="86"/>
      <c r="AH101" s="86"/>
      <c r="AI101" s="86"/>
      <c r="AJ101" s="86"/>
      <c r="AK101">
        <f t="shared" si="244"/>
        <v>0</v>
      </c>
      <c r="AL101" s="119"/>
      <c r="AM101" s="87">
        <v>0.1105</v>
      </c>
      <c r="AN101" s="88">
        <f t="shared" si="245"/>
        <v>0</v>
      </c>
      <c r="AO101" s="27">
        <f t="shared" si="246"/>
        <v>0</v>
      </c>
      <c r="AP101" s="18">
        <f t="shared" si="247"/>
        <v>0</v>
      </c>
      <c r="BB101" s="220"/>
      <c r="BC101" s="12"/>
      <c r="BD101" s="86"/>
      <c r="BE101" s="86"/>
      <c r="BF101" s="86"/>
      <c r="BG101" s="86"/>
      <c r="BH101" s="86"/>
      <c r="BI101" s="86"/>
      <c r="BJ101" s="86"/>
      <c r="BK101">
        <f t="shared" si="248"/>
        <v>0</v>
      </c>
      <c r="BL101" s="119"/>
      <c r="BM101" s="87">
        <v>0.1105</v>
      </c>
      <c r="BN101" s="88">
        <f t="shared" si="249"/>
        <v>0</v>
      </c>
      <c r="BO101" s="27">
        <f t="shared" si="250"/>
        <v>0</v>
      </c>
      <c r="BP101" s="18">
        <f t="shared" si="251"/>
        <v>0</v>
      </c>
      <c r="CB101" s="220"/>
      <c r="CC101" s="12"/>
      <c r="CD101" s="86"/>
      <c r="CE101" s="86"/>
      <c r="CF101" s="86"/>
      <c r="CG101" s="86"/>
      <c r="CH101" s="86"/>
      <c r="CI101" s="86"/>
      <c r="CJ101" s="86"/>
      <c r="CK101">
        <f t="shared" si="252"/>
        <v>0</v>
      </c>
      <c r="CL101" s="119"/>
      <c r="CM101" s="87">
        <v>0.1105</v>
      </c>
      <c r="CN101" s="88">
        <f t="shared" si="253"/>
        <v>0</v>
      </c>
      <c r="CO101" s="27">
        <f t="shared" si="254"/>
        <v>0</v>
      </c>
      <c r="CP101" s="18">
        <f t="shared" si="255"/>
        <v>0</v>
      </c>
    </row>
    <row r="102" spans="2:94" ht="15" hidden="1" customHeight="1" x14ac:dyDescent="0.35">
      <c r="B102" s="220"/>
      <c r="C102" s="12"/>
      <c r="D102" s="86"/>
      <c r="E102" s="86"/>
      <c r="F102" s="86"/>
      <c r="G102" s="86"/>
      <c r="H102" s="86"/>
      <c r="I102" s="86"/>
      <c r="J102" s="86"/>
      <c r="K102">
        <f t="shared" si="240"/>
        <v>0</v>
      </c>
      <c r="L102" s="119"/>
      <c r="M102" s="87">
        <v>0.1105</v>
      </c>
      <c r="N102" s="88">
        <f t="shared" si="241"/>
        <v>0</v>
      </c>
      <c r="O102" s="27">
        <f t="shared" si="242"/>
        <v>0</v>
      </c>
      <c r="P102" s="18">
        <f t="shared" si="243"/>
        <v>0</v>
      </c>
      <c r="AB102" s="220"/>
      <c r="AC102" s="12"/>
      <c r="AD102" s="86"/>
      <c r="AE102" s="86"/>
      <c r="AF102" s="86"/>
      <c r="AG102" s="86"/>
      <c r="AH102" s="86"/>
      <c r="AI102" s="86"/>
      <c r="AJ102" s="86"/>
      <c r="AK102">
        <f t="shared" si="244"/>
        <v>0</v>
      </c>
      <c r="AL102" s="119"/>
      <c r="AM102" s="87">
        <v>0.1105</v>
      </c>
      <c r="AN102" s="88">
        <f t="shared" si="245"/>
        <v>0</v>
      </c>
      <c r="AO102" s="27">
        <f t="shared" si="246"/>
        <v>0</v>
      </c>
      <c r="AP102" s="18">
        <f t="shared" si="247"/>
        <v>0</v>
      </c>
      <c r="BB102" s="220"/>
      <c r="BC102" s="12"/>
      <c r="BD102" s="86"/>
      <c r="BE102" s="86"/>
      <c r="BF102" s="86"/>
      <c r="BG102" s="86"/>
      <c r="BH102" s="86"/>
      <c r="BI102" s="86"/>
      <c r="BJ102" s="86"/>
      <c r="BK102">
        <f t="shared" si="248"/>
        <v>0</v>
      </c>
      <c r="BL102" s="119"/>
      <c r="BM102" s="87">
        <v>0.1105</v>
      </c>
      <c r="BN102" s="88">
        <f t="shared" si="249"/>
        <v>0</v>
      </c>
      <c r="BO102" s="27">
        <f t="shared" si="250"/>
        <v>0</v>
      </c>
      <c r="BP102" s="18">
        <f t="shared" si="251"/>
        <v>0</v>
      </c>
      <c r="CB102" s="220"/>
      <c r="CC102" s="12"/>
      <c r="CD102" s="86"/>
      <c r="CE102" s="86"/>
      <c r="CF102" s="86"/>
      <c r="CG102" s="86"/>
      <c r="CH102" s="86"/>
      <c r="CI102" s="86"/>
      <c r="CJ102" s="86"/>
      <c r="CK102">
        <f t="shared" si="252"/>
        <v>0</v>
      </c>
      <c r="CL102" s="119"/>
      <c r="CM102" s="87">
        <v>0.1105</v>
      </c>
      <c r="CN102" s="88">
        <f t="shared" si="253"/>
        <v>0</v>
      </c>
      <c r="CO102" s="27">
        <f t="shared" si="254"/>
        <v>0</v>
      </c>
      <c r="CP102" s="18">
        <f t="shared" si="255"/>
        <v>0</v>
      </c>
    </row>
    <row r="103" spans="2:94" ht="15" hidden="1" customHeight="1" x14ac:dyDescent="0.35">
      <c r="B103" s="220"/>
      <c r="C103" s="12"/>
      <c r="D103" s="86"/>
      <c r="E103" s="86"/>
      <c r="F103" s="86"/>
      <c r="G103" s="86"/>
      <c r="H103" s="86"/>
      <c r="I103" s="86"/>
      <c r="J103" s="86"/>
      <c r="K103">
        <f t="shared" si="240"/>
        <v>0</v>
      </c>
      <c r="L103" s="119"/>
      <c r="M103" s="87">
        <v>0.1105</v>
      </c>
      <c r="N103" s="88">
        <f t="shared" si="241"/>
        <v>0</v>
      </c>
      <c r="O103" s="27">
        <f t="shared" si="242"/>
        <v>0</v>
      </c>
      <c r="P103" s="18">
        <f t="shared" si="243"/>
        <v>0</v>
      </c>
      <c r="AB103" s="220"/>
      <c r="AC103" s="12"/>
      <c r="AD103" s="86"/>
      <c r="AE103" s="86"/>
      <c r="AF103" s="86"/>
      <c r="AG103" s="86"/>
      <c r="AH103" s="86"/>
      <c r="AI103" s="86"/>
      <c r="AJ103" s="86"/>
      <c r="AK103">
        <f t="shared" si="244"/>
        <v>0</v>
      </c>
      <c r="AL103" s="119"/>
      <c r="AM103" s="87">
        <v>0.1105</v>
      </c>
      <c r="AN103" s="88">
        <f t="shared" si="245"/>
        <v>0</v>
      </c>
      <c r="AO103" s="27">
        <f t="shared" si="246"/>
        <v>0</v>
      </c>
      <c r="AP103" s="18">
        <f t="shared" si="247"/>
        <v>0</v>
      </c>
      <c r="BB103" s="220"/>
      <c r="BC103" s="12"/>
      <c r="BD103" s="86"/>
      <c r="BE103" s="86"/>
      <c r="BF103" s="86"/>
      <c r="BG103" s="86"/>
      <c r="BH103" s="86"/>
      <c r="BI103" s="86"/>
      <c r="BJ103" s="86"/>
      <c r="BK103">
        <f t="shared" si="248"/>
        <v>0</v>
      </c>
      <c r="BL103" s="119"/>
      <c r="BM103" s="87">
        <v>0.1105</v>
      </c>
      <c r="BN103" s="88">
        <f t="shared" si="249"/>
        <v>0</v>
      </c>
      <c r="BO103" s="27">
        <f t="shared" si="250"/>
        <v>0</v>
      </c>
      <c r="BP103" s="18">
        <f t="shared" si="251"/>
        <v>0</v>
      </c>
      <c r="CB103" s="220"/>
      <c r="CC103" s="12"/>
      <c r="CD103" s="86"/>
      <c r="CE103" s="86"/>
      <c r="CF103" s="86"/>
      <c r="CG103" s="86"/>
      <c r="CH103" s="86"/>
      <c r="CI103" s="86"/>
      <c r="CJ103" s="86"/>
      <c r="CK103">
        <f t="shared" si="252"/>
        <v>0</v>
      </c>
      <c r="CL103" s="119"/>
      <c r="CM103" s="87">
        <v>0.1105</v>
      </c>
      <c r="CN103" s="88">
        <f t="shared" si="253"/>
        <v>0</v>
      </c>
      <c r="CO103" s="27">
        <f t="shared" si="254"/>
        <v>0</v>
      </c>
      <c r="CP103" s="18">
        <f t="shared" si="255"/>
        <v>0</v>
      </c>
    </row>
    <row r="104" spans="2:94" ht="15" hidden="1" customHeight="1" x14ac:dyDescent="0.35">
      <c r="B104" s="220"/>
      <c r="C104" s="12"/>
      <c r="D104" s="86"/>
      <c r="E104" s="86"/>
      <c r="F104" s="86"/>
      <c r="G104" s="86"/>
      <c r="H104" s="86"/>
      <c r="I104" s="86"/>
      <c r="J104" s="86"/>
      <c r="K104">
        <f t="shared" si="240"/>
        <v>0</v>
      </c>
      <c r="L104" s="119"/>
      <c r="M104" s="87">
        <v>0.1105</v>
      </c>
      <c r="N104" s="88">
        <f t="shared" si="241"/>
        <v>0.08</v>
      </c>
      <c r="O104" s="27">
        <f t="shared" si="242"/>
        <v>0</v>
      </c>
      <c r="P104" s="18">
        <f t="shared" si="243"/>
        <v>0</v>
      </c>
      <c r="AB104" s="220"/>
      <c r="AC104" s="12"/>
      <c r="AD104" s="86"/>
      <c r="AE104" s="86"/>
      <c r="AF104" s="86"/>
      <c r="AG104" s="86"/>
      <c r="AH104" s="86"/>
      <c r="AI104" s="86"/>
      <c r="AJ104" s="86"/>
      <c r="AK104">
        <f t="shared" si="244"/>
        <v>0</v>
      </c>
      <c r="AL104" s="119"/>
      <c r="AM104" s="87">
        <v>0.1105</v>
      </c>
      <c r="AN104" s="88">
        <f t="shared" si="245"/>
        <v>0.08</v>
      </c>
      <c r="AO104" s="27">
        <f t="shared" si="246"/>
        <v>0</v>
      </c>
      <c r="AP104" s="18">
        <f t="shared" si="247"/>
        <v>0</v>
      </c>
      <c r="BB104" s="220"/>
      <c r="BC104" s="12"/>
      <c r="BD104" s="86"/>
      <c r="BE104" s="86"/>
      <c r="BF104" s="86"/>
      <c r="BG104" s="86"/>
      <c r="BH104" s="86"/>
      <c r="BI104" s="86"/>
      <c r="BJ104" s="86"/>
      <c r="BK104">
        <f t="shared" si="248"/>
        <v>0</v>
      </c>
      <c r="BL104" s="119"/>
      <c r="BM104" s="87">
        <v>0.1105</v>
      </c>
      <c r="BN104" s="88">
        <f t="shared" si="249"/>
        <v>0.08</v>
      </c>
      <c r="BO104" s="27">
        <f t="shared" si="250"/>
        <v>0</v>
      </c>
      <c r="BP104" s="18">
        <f t="shared" si="251"/>
        <v>0</v>
      </c>
      <c r="CB104" s="220"/>
      <c r="CC104" s="12"/>
      <c r="CD104" s="86"/>
      <c r="CE104" s="86"/>
      <c r="CF104" s="86"/>
      <c r="CG104" s="86"/>
      <c r="CH104" s="86"/>
      <c r="CI104" s="86"/>
      <c r="CJ104" s="86"/>
      <c r="CK104">
        <f t="shared" si="252"/>
        <v>0</v>
      </c>
      <c r="CL104" s="119"/>
      <c r="CM104" s="87">
        <v>0.1105</v>
      </c>
      <c r="CN104" s="88">
        <f t="shared" si="253"/>
        <v>0.08</v>
      </c>
      <c r="CO104" s="27">
        <f t="shared" si="254"/>
        <v>0</v>
      </c>
      <c r="CP104" s="18">
        <f t="shared" si="255"/>
        <v>0</v>
      </c>
    </row>
    <row r="105" spans="2:94" ht="15" hidden="1" customHeight="1" x14ac:dyDescent="0.35">
      <c r="B105" s="220"/>
      <c r="C105" s="12"/>
      <c r="D105" s="86"/>
      <c r="E105" s="86"/>
      <c r="F105" s="86"/>
      <c r="G105" s="86"/>
      <c r="H105" s="86"/>
      <c r="I105" s="86"/>
      <c r="J105" s="86"/>
      <c r="K105">
        <f t="shared" si="240"/>
        <v>0</v>
      </c>
      <c r="L105" s="119"/>
      <c r="M105" s="87">
        <v>0.1105</v>
      </c>
      <c r="N105" s="88">
        <f t="shared" si="241"/>
        <v>0.08</v>
      </c>
      <c r="O105" s="27">
        <f t="shared" si="242"/>
        <v>0</v>
      </c>
      <c r="P105" s="18">
        <f t="shared" si="243"/>
        <v>0</v>
      </c>
      <c r="AB105" s="220"/>
      <c r="AC105" s="12"/>
      <c r="AD105" s="86"/>
      <c r="AE105" s="86"/>
      <c r="AF105" s="86"/>
      <c r="AG105" s="86"/>
      <c r="AH105" s="86"/>
      <c r="AI105" s="86"/>
      <c r="AJ105" s="86"/>
      <c r="AK105">
        <f t="shared" si="244"/>
        <v>0</v>
      </c>
      <c r="AL105" s="119"/>
      <c r="AM105" s="87">
        <v>0.1105</v>
      </c>
      <c r="AN105" s="88">
        <f t="shared" si="245"/>
        <v>0.08</v>
      </c>
      <c r="AO105" s="27">
        <f t="shared" si="246"/>
        <v>0</v>
      </c>
      <c r="AP105" s="18">
        <f t="shared" si="247"/>
        <v>0</v>
      </c>
      <c r="BB105" s="220"/>
      <c r="BC105" s="12"/>
      <c r="BD105" s="86"/>
      <c r="BE105" s="86"/>
      <c r="BF105" s="86"/>
      <c r="BG105" s="86"/>
      <c r="BH105" s="86"/>
      <c r="BI105" s="86"/>
      <c r="BJ105" s="86"/>
      <c r="BK105">
        <f t="shared" si="248"/>
        <v>0</v>
      </c>
      <c r="BL105" s="119"/>
      <c r="BM105" s="87">
        <v>0.1105</v>
      </c>
      <c r="BN105" s="88">
        <f t="shared" si="249"/>
        <v>0.08</v>
      </c>
      <c r="BO105" s="27">
        <f t="shared" si="250"/>
        <v>0</v>
      </c>
      <c r="BP105" s="18">
        <f t="shared" si="251"/>
        <v>0</v>
      </c>
      <c r="CB105" s="220"/>
      <c r="CC105" s="12"/>
      <c r="CD105" s="86"/>
      <c r="CE105" s="86"/>
      <c r="CF105" s="86"/>
      <c r="CG105" s="86"/>
      <c r="CH105" s="86"/>
      <c r="CI105" s="86"/>
      <c r="CJ105" s="86"/>
      <c r="CK105">
        <f t="shared" si="252"/>
        <v>0</v>
      </c>
      <c r="CL105" s="119"/>
      <c r="CM105" s="87">
        <v>0.1105</v>
      </c>
      <c r="CN105" s="88">
        <f t="shared" si="253"/>
        <v>0.08</v>
      </c>
      <c r="CO105" s="27">
        <f t="shared" si="254"/>
        <v>0</v>
      </c>
      <c r="CP105" s="18">
        <f t="shared" si="255"/>
        <v>0</v>
      </c>
    </row>
    <row r="106" spans="2:94" ht="15" hidden="1" customHeight="1" x14ac:dyDescent="0.35">
      <c r="B106" s="220"/>
      <c r="C106" s="12"/>
      <c r="D106" s="86"/>
      <c r="E106" s="86"/>
      <c r="F106" s="86"/>
      <c r="G106" s="86"/>
      <c r="H106" s="86"/>
      <c r="I106" s="86"/>
      <c r="J106" s="86"/>
      <c r="K106">
        <f t="shared" si="240"/>
        <v>0</v>
      </c>
      <c r="L106" s="119"/>
      <c r="M106" s="87">
        <v>0.1105</v>
      </c>
      <c r="N106" s="88">
        <f t="shared" si="241"/>
        <v>0</v>
      </c>
      <c r="O106" s="27">
        <f t="shared" si="242"/>
        <v>0</v>
      </c>
      <c r="P106" s="18">
        <f t="shared" si="243"/>
        <v>0</v>
      </c>
      <c r="AB106" s="220"/>
      <c r="AC106" s="12"/>
      <c r="AD106" s="86"/>
      <c r="AE106" s="86"/>
      <c r="AF106" s="86"/>
      <c r="AG106" s="86"/>
      <c r="AH106" s="86"/>
      <c r="AI106" s="86"/>
      <c r="AJ106" s="86"/>
      <c r="AK106">
        <f t="shared" si="244"/>
        <v>0</v>
      </c>
      <c r="AL106" s="119"/>
      <c r="AM106" s="87">
        <v>0.1105</v>
      </c>
      <c r="AN106" s="88">
        <f t="shared" si="245"/>
        <v>0</v>
      </c>
      <c r="AO106" s="27">
        <f t="shared" si="246"/>
        <v>0</v>
      </c>
      <c r="AP106" s="18">
        <f t="shared" si="247"/>
        <v>0</v>
      </c>
      <c r="BB106" s="220"/>
      <c r="BC106" s="12"/>
      <c r="BD106" s="86"/>
      <c r="BE106" s="86"/>
      <c r="BF106" s="86"/>
      <c r="BG106" s="86"/>
      <c r="BH106" s="86"/>
      <c r="BI106" s="86"/>
      <c r="BJ106" s="86"/>
      <c r="BK106">
        <f t="shared" si="248"/>
        <v>0</v>
      </c>
      <c r="BL106" s="119"/>
      <c r="BM106" s="87">
        <v>0.1105</v>
      </c>
      <c r="BN106" s="88">
        <f t="shared" si="249"/>
        <v>0</v>
      </c>
      <c r="BO106" s="27">
        <f t="shared" si="250"/>
        <v>0</v>
      </c>
      <c r="BP106" s="18">
        <f t="shared" si="251"/>
        <v>0</v>
      </c>
      <c r="CB106" s="220"/>
      <c r="CC106" s="12"/>
      <c r="CD106" s="86"/>
      <c r="CE106" s="86"/>
      <c r="CF106" s="86"/>
      <c r="CG106" s="86"/>
      <c r="CH106" s="86"/>
      <c r="CI106" s="86"/>
      <c r="CJ106" s="86"/>
      <c r="CK106">
        <f t="shared" si="252"/>
        <v>0</v>
      </c>
      <c r="CL106" s="119"/>
      <c r="CM106" s="87">
        <v>0.1105</v>
      </c>
      <c r="CN106" s="88">
        <f t="shared" si="253"/>
        <v>0</v>
      </c>
      <c r="CO106" s="27">
        <f t="shared" si="254"/>
        <v>0</v>
      </c>
      <c r="CP106" s="18">
        <f t="shared" si="255"/>
        <v>0</v>
      </c>
    </row>
    <row r="107" spans="2:94" ht="15" hidden="1" customHeight="1" x14ac:dyDescent="0.35">
      <c r="B107" s="220"/>
      <c r="C107" s="12"/>
      <c r="D107" s="86"/>
      <c r="E107" s="86"/>
      <c r="F107" s="86"/>
      <c r="G107" s="86"/>
      <c r="H107" s="86"/>
      <c r="I107" s="86"/>
      <c r="J107" s="86"/>
      <c r="K107">
        <f t="shared" si="240"/>
        <v>0</v>
      </c>
      <c r="L107" s="119"/>
      <c r="M107" s="87">
        <v>0.1105</v>
      </c>
      <c r="N107" s="88">
        <f t="shared" si="241"/>
        <v>0</v>
      </c>
      <c r="O107" s="27">
        <f t="shared" si="242"/>
        <v>0</v>
      </c>
      <c r="P107" s="18">
        <f t="shared" si="243"/>
        <v>0</v>
      </c>
      <c r="AB107" s="220"/>
      <c r="AC107" s="12"/>
      <c r="AD107" s="86"/>
      <c r="AE107" s="86"/>
      <c r="AF107" s="86"/>
      <c r="AG107" s="86"/>
      <c r="AH107" s="86"/>
      <c r="AI107" s="86"/>
      <c r="AJ107" s="86"/>
      <c r="AK107">
        <f t="shared" si="244"/>
        <v>0</v>
      </c>
      <c r="AL107" s="119"/>
      <c r="AM107" s="87">
        <v>0.1105</v>
      </c>
      <c r="AN107" s="88">
        <f t="shared" si="245"/>
        <v>0</v>
      </c>
      <c r="AO107" s="27">
        <f t="shared" si="246"/>
        <v>0</v>
      </c>
      <c r="AP107" s="18">
        <f t="shared" si="247"/>
        <v>0</v>
      </c>
      <c r="BB107" s="220"/>
      <c r="BC107" s="12"/>
      <c r="BD107" s="86"/>
      <c r="BE107" s="86"/>
      <c r="BF107" s="86"/>
      <c r="BG107" s="86"/>
      <c r="BH107" s="86"/>
      <c r="BI107" s="86"/>
      <c r="BJ107" s="86"/>
      <c r="BK107">
        <f t="shared" si="248"/>
        <v>0</v>
      </c>
      <c r="BL107" s="119"/>
      <c r="BM107" s="87">
        <v>0.1105</v>
      </c>
      <c r="BN107" s="88">
        <f t="shared" si="249"/>
        <v>0</v>
      </c>
      <c r="BO107" s="27">
        <f t="shared" si="250"/>
        <v>0</v>
      </c>
      <c r="BP107" s="18">
        <f t="shared" si="251"/>
        <v>0</v>
      </c>
      <c r="CB107" s="220"/>
      <c r="CC107" s="12"/>
      <c r="CD107" s="86"/>
      <c r="CE107" s="86"/>
      <c r="CF107" s="86"/>
      <c r="CG107" s="86"/>
      <c r="CH107" s="86"/>
      <c r="CI107" s="86"/>
      <c r="CJ107" s="86"/>
      <c r="CK107">
        <f t="shared" si="252"/>
        <v>0</v>
      </c>
      <c r="CL107" s="119"/>
      <c r="CM107" s="87">
        <v>0.1105</v>
      </c>
      <c r="CN107" s="88">
        <f t="shared" si="253"/>
        <v>0</v>
      </c>
      <c r="CO107" s="27">
        <f t="shared" si="254"/>
        <v>0</v>
      </c>
      <c r="CP107" s="18">
        <f t="shared" si="255"/>
        <v>0</v>
      </c>
    </row>
    <row r="108" spans="2:94" ht="15" hidden="1" customHeight="1" x14ac:dyDescent="0.35">
      <c r="B108" s="220"/>
      <c r="C108" s="12"/>
      <c r="D108" s="86"/>
      <c r="E108" s="86"/>
      <c r="F108" s="86"/>
      <c r="G108" s="86"/>
      <c r="H108" s="86"/>
      <c r="I108" s="86"/>
      <c r="J108" s="86"/>
      <c r="K108">
        <f t="shared" si="240"/>
        <v>0</v>
      </c>
      <c r="L108" s="119"/>
      <c r="M108" s="87">
        <v>0.1105</v>
      </c>
      <c r="N108" s="88">
        <f t="shared" si="241"/>
        <v>0</v>
      </c>
      <c r="O108" s="27">
        <f t="shared" si="242"/>
        <v>0</v>
      </c>
      <c r="P108" s="18">
        <f t="shared" si="243"/>
        <v>0</v>
      </c>
      <c r="AB108" s="220"/>
      <c r="AC108" s="12"/>
      <c r="AD108" s="86"/>
      <c r="AE108" s="86"/>
      <c r="AF108" s="86"/>
      <c r="AG108" s="86"/>
      <c r="AH108" s="86"/>
      <c r="AI108" s="86"/>
      <c r="AJ108" s="86"/>
      <c r="AK108">
        <f t="shared" si="244"/>
        <v>0</v>
      </c>
      <c r="AL108" s="119"/>
      <c r="AM108" s="87">
        <v>0.1105</v>
      </c>
      <c r="AN108" s="88">
        <f t="shared" si="245"/>
        <v>0</v>
      </c>
      <c r="AO108" s="27">
        <f t="shared" si="246"/>
        <v>0</v>
      </c>
      <c r="AP108" s="18">
        <f t="shared" si="247"/>
        <v>0</v>
      </c>
      <c r="BB108" s="220"/>
      <c r="BC108" s="12"/>
      <c r="BD108" s="86"/>
      <c r="BE108" s="86"/>
      <c r="BF108" s="86"/>
      <c r="BG108" s="86"/>
      <c r="BH108" s="86"/>
      <c r="BI108" s="86"/>
      <c r="BJ108" s="86"/>
      <c r="BK108">
        <f t="shared" si="248"/>
        <v>0</v>
      </c>
      <c r="BL108" s="119"/>
      <c r="BM108" s="87">
        <v>0.1105</v>
      </c>
      <c r="BN108" s="88">
        <f t="shared" si="249"/>
        <v>0</v>
      </c>
      <c r="BO108" s="27">
        <f t="shared" si="250"/>
        <v>0</v>
      </c>
      <c r="BP108" s="18">
        <f t="shared" si="251"/>
        <v>0</v>
      </c>
      <c r="CB108" s="220"/>
      <c r="CC108" s="12"/>
      <c r="CD108" s="86"/>
      <c r="CE108" s="86"/>
      <c r="CF108" s="86"/>
      <c r="CG108" s="86"/>
      <c r="CH108" s="86"/>
      <c r="CI108" s="86"/>
      <c r="CJ108" s="86"/>
      <c r="CK108">
        <f t="shared" si="252"/>
        <v>0</v>
      </c>
      <c r="CL108" s="119"/>
      <c r="CM108" s="87">
        <v>0.1105</v>
      </c>
      <c r="CN108" s="88">
        <f t="shared" si="253"/>
        <v>0</v>
      </c>
      <c r="CO108" s="27">
        <f t="shared" si="254"/>
        <v>0</v>
      </c>
      <c r="CP108" s="18">
        <f t="shared" si="255"/>
        <v>0</v>
      </c>
    </row>
    <row r="109" spans="2:94" ht="15" hidden="1" customHeight="1" x14ac:dyDescent="0.35">
      <c r="B109" s="220"/>
      <c r="C109" s="12"/>
      <c r="D109" s="86"/>
      <c r="E109" s="86"/>
      <c r="F109" s="86"/>
      <c r="G109" s="86"/>
      <c r="H109" s="86"/>
      <c r="I109" s="86"/>
      <c r="J109" s="86"/>
      <c r="K109">
        <f t="shared" si="240"/>
        <v>0</v>
      </c>
      <c r="L109" s="119"/>
      <c r="M109" s="87">
        <v>0.1105</v>
      </c>
      <c r="N109" s="88">
        <f t="shared" si="241"/>
        <v>0.08</v>
      </c>
      <c r="O109" s="27">
        <f t="shared" si="242"/>
        <v>0</v>
      </c>
      <c r="P109" s="18">
        <f t="shared" si="243"/>
        <v>0</v>
      </c>
      <c r="AB109" s="220"/>
      <c r="AC109" s="12"/>
      <c r="AD109" s="86"/>
      <c r="AE109" s="86"/>
      <c r="AF109" s="86"/>
      <c r="AG109" s="86"/>
      <c r="AH109" s="86"/>
      <c r="AI109" s="86"/>
      <c r="AJ109" s="86"/>
      <c r="AK109">
        <f t="shared" si="244"/>
        <v>0</v>
      </c>
      <c r="AL109" s="119"/>
      <c r="AM109" s="87">
        <v>0.1105</v>
      </c>
      <c r="AN109" s="88">
        <f t="shared" si="245"/>
        <v>0.08</v>
      </c>
      <c r="AO109" s="27">
        <f t="shared" si="246"/>
        <v>0</v>
      </c>
      <c r="AP109" s="18">
        <f t="shared" si="247"/>
        <v>0</v>
      </c>
      <c r="BB109" s="220"/>
      <c r="BC109" s="12"/>
      <c r="BD109" s="86"/>
      <c r="BE109" s="86"/>
      <c r="BF109" s="86"/>
      <c r="BG109" s="86"/>
      <c r="BH109" s="86"/>
      <c r="BI109" s="86"/>
      <c r="BJ109" s="86"/>
      <c r="BK109">
        <f t="shared" si="248"/>
        <v>0</v>
      </c>
      <c r="BL109" s="119"/>
      <c r="BM109" s="87">
        <v>0.1105</v>
      </c>
      <c r="BN109" s="88">
        <f t="shared" si="249"/>
        <v>0.08</v>
      </c>
      <c r="BO109" s="27">
        <f t="shared" si="250"/>
        <v>0</v>
      </c>
      <c r="BP109" s="18">
        <f t="shared" si="251"/>
        <v>0</v>
      </c>
      <c r="CB109" s="220"/>
      <c r="CC109" s="12"/>
      <c r="CD109" s="86"/>
      <c r="CE109" s="86"/>
      <c r="CF109" s="86"/>
      <c r="CG109" s="86"/>
      <c r="CH109" s="86"/>
      <c r="CI109" s="86"/>
      <c r="CJ109" s="86"/>
      <c r="CK109">
        <f t="shared" si="252"/>
        <v>0</v>
      </c>
      <c r="CL109" s="119"/>
      <c r="CM109" s="87">
        <v>0.1105</v>
      </c>
      <c r="CN109" s="88">
        <f t="shared" si="253"/>
        <v>0.08</v>
      </c>
      <c r="CO109" s="27">
        <f t="shared" si="254"/>
        <v>0</v>
      </c>
      <c r="CP109" s="18">
        <f t="shared" si="255"/>
        <v>0</v>
      </c>
    </row>
    <row r="110" spans="2:94" ht="15" hidden="1" customHeight="1" x14ac:dyDescent="0.35">
      <c r="B110" s="26"/>
      <c r="C110" s="12"/>
      <c r="D110" s="191">
        <f>(D99*O99)+(D100*O100)+(D101*O101)+(D102*O102)+(D103*O103)+(D104*O104)+(D105*O105)+(D106*O106)+(D107*O107)+(D108*O108)+(D109*O109)</f>
        <v>0</v>
      </c>
      <c r="E110" s="191">
        <f>(E99*O99)+(E100*O100)+(E101*O101)+(E102*O102)+(E103*O103)+(E104*O104)+(E105*O105)+(E106*O106)+(E107*O107)+(E108*O108)+(E109*O109)</f>
        <v>0</v>
      </c>
      <c r="F110" s="191">
        <f>(F99*O99)+(F100*O100)+(F101*O101)+(F102*O102)+(F103*O103)+(F104*O104)+(F105*O105)+(F106*O106)+(F107*O107)+(F108*O108)+(F109*O109)</f>
        <v>0</v>
      </c>
      <c r="G110" s="191">
        <f>(G99*O99)+(G100*O100)+(G101*O101)+(G102*O102)+(G103*O103)+(G104*O104)+(G105*O105)+(G106*O106)+(G107*O107)+(G108*O108)+(G109*O109)</f>
        <v>0</v>
      </c>
      <c r="H110" s="191">
        <f>(H99*O99)+(H100*O100)+(H101*O101)+(H102*O102)+(H103*O103)+(H104*O104)+(H105*O105)+(H106*O106)+(H107*O107)+(H108*O108)+(H109*O109)</f>
        <v>0</v>
      </c>
      <c r="I110" s="191">
        <f>(I99*O99)+(I100*O100)+(I101*O101)+(I102*O102)+(I103*O103)+(I104*O104)+(I105*O105)+(I106*O106)+(I107*O107)+(I108*O108)+(I109*O109)</f>
        <v>0</v>
      </c>
      <c r="J110" s="191">
        <f>(J99*O99)+(J100*O100)+(J101*O101)+(J102*O102)+(J103*O103)+(J104*O104)+(J105*O105)+(J106*O106)+(J107*O107)+(J108*O108)+(J109*O109)</f>
        <v>0</v>
      </c>
      <c r="L110" s="183"/>
      <c r="M110" s="121"/>
      <c r="N110" s="121"/>
      <c r="O110" s="16"/>
      <c r="P110" s="19">
        <f>SUM(P99:P109)</f>
        <v>0</v>
      </c>
      <c r="AB110" s="26"/>
      <c r="AC110" s="12"/>
      <c r="AD110" s="191">
        <f>(AD99*AO99)+(AD100*AO100)+(AD101*AO101)+(AD102*AO102)+(AD103*AO103)+(AD104*AO104)+(AD105*AO105)+(AD106*AO106)+(AD107*AO107)+(AD108*AO108)+(AD109*AO109)</f>
        <v>0</v>
      </c>
      <c r="AE110" s="191">
        <f>(AE99*AO99)+(AE100*AO100)+(AE101*AO101)+(AE102*AO102)+(AE103*AO103)+(AE104*AO104)+(AE105*AO105)+(AE106*AO106)+(AE107*AO107)+(AE108*AO108)+(AE109*AO109)</f>
        <v>0</v>
      </c>
      <c r="AF110" s="191">
        <f>(AF99*AO99)+(AF100*AO100)+(AF101*AO101)+(AF102*AO102)+(AF103*AO103)+(AF104*AO104)+(AF105*AO105)+(AF106*AO106)+(AF107*AO107)+(AF108*AO108)+(AF109*AO109)</f>
        <v>0</v>
      </c>
      <c r="AG110" s="191">
        <f>(AG99*AO99)+(AG100*AO100)+(AG101*AO101)+(AG102*AO102)+(AG103*AO103)+(AG104*AO104)+(AG105*AO105)+(AG106*AO106)+(AG107*AO107)+(AG108*AO108)+(AG109*AO109)</f>
        <v>0</v>
      </c>
      <c r="AH110" s="191">
        <f>(AH99*AO99)+(AH100*AO100)+(AH101*AO101)+(AH102*AO102)+(AH103*AO103)+(AH104*AO104)+(AH105*AO105)+(AH106*AO106)+(AH107*AO107)+(AH108*AO108)+(AH109*AO109)</f>
        <v>0</v>
      </c>
      <c r="AI110" s="191">
        <f>(AI99*AO99)+(AI100*AO100)+(AI101*AO101)+(AI102*AO102)+(AI103*AO103)+(AI104*AO104)+(AI105*AO105)+(AI106*AO106)+(AI107*AO107)+(AI108*AO108)+(AI109*AO109)</f>
        <v>0</v>
      </c>
      <c r="AJ110" s="191">
        <f>(AJ99*AO99)+(AJ100*AO100)+(AJ101*AO101)+(AJ102*AO102)+(AJ103*AO103)+(AJ104*AO104)+(AJ105*AO105)+(AJ106*AO106)+(AJ107*AO107)+(AJ108*AO108)+(AJ109*AO109)</f>
        <v>0</v>
      </c>
      <c r="AL110" s="183"/>
      <c r="AM110" s="121"/>
      <c r="AN110" s="121"/>
      <c r="AO110" s="16"/>
      <c r="AP110" s="19">
        <f>SUM(AP99:AP109)</f>
        <v>0</v>
      </c>
      <c r="BB110" s="26"/>
      <c r="BC110" s="12"/>
      <c r="BD110" s="191">
        <f>(BD99*BO99)+(BD100*BO100)+(BD101*BO101)+(BD102*BO102)+(BD103*BO103)+(BD104*BO104)+(BD105*BO105)+(BD106*BO106)+(BD107*BO107)+(BD108*BO108)+(BD109*BO109)</f>
        <v>0</v>
      </c>
      <c r="BE110" s="191">
        <f>(BE99*BO99)+(BE100*BO100)+(BE101*BO101)+(BE102*BO102)+(BE103*BO103)+(BE104*BO104)+(BE105*BO105)+(BE106*BO106)+(BE107*BO107)+(BE108*BO108)+(BE109*BO109)</f>
        <v>0</v>
      </c>
      <c r="BF110" s="191">
        <f>(BF99*BO99)+(BF100*BO100)+(BF101*BO101)+(BF102*BO102)+(BF103*BO103)+(BF104*BO104)+(BF105*BO105)+(BF106*BO106)+(BF107*BO107)+(BF108*BO108)+(BF109*BO109)</f>
        <v>0</v>
      </c>
      <c r="BG110" s="191">
        <f>(BG99*BO99)+(BG100*BO100)+(BG101*BO101)+(BG102*BO102)+(BG103*BO103)+(BG104*BO104)+(BG105*BO105)+(BG106*BO106)+(BG107*BO107)+(BG108*BO108)+(BG109*BO109)</f>
        <v>0</v>
      </c>
      <c r="BH110" s="191">
        <f>(BH99*BO99)+(BH100*BO100)+(BH101*BO101)+(BH102*BO102)+(BH103*BO103)+(BH104*BO104)+(BH105*BO105)+(BH106*BO106)+(BH107*BO107)+(BH108*BO108)+(BH109*BO109)</f>
        <v>0</v>
      </c>
      <c r="BI110" s="191">
        <f>(BI99*BO99)+(BI100*BO100)+(BI101*BO101)+(BI102*BO102)+(BI103*BO103)+(BI104*BO104)+(BI105*BO105)+(BI106*BO106)+(BI107*BO107)+(BI108*BO108)+(BI109*BO109)</f>
        <v>0</v>
      </c>
      <c r="BJ110" s="191">
        <f>(BJ99*BO99)+(BJ100*BO100)+(BJ101*BO101)+(BJ102*BO102)+(BJ103*BO103)+(BJ104*BO104)+(BJ105*BO105)+(BJ106*BO106)+(BJ107*BO107)+(BJ108*BO108)+(BJ109*BO109)</f>
        <v>0</v>
      </c>
      <c r="BL110" s="183"/>
      <c r="BM110" s="121"/>
      <c r="BN110" s="121"/>
      <c r="BO110" s="16"/>
      <c r="BP110" s="19">
        <f>SUM(BP99:BP109)</f>
        <v>0</v>
      </c>
      <c r="CB110" s="26"/>
      <c r="CC110" s="12"/>
      <c r="CD110" s="191">
        <f>(CD99*CO99)+(CD100*CO100)+(CD101*CO101)+(CD102*CO102)+(CD103*CO103)+(CD104*CO104)+(CD105*CO105)+(CD106*CO106)+(CD107*CO107)+(CD108*CO108)+(CD109*CO109)</f>
        <v>0</v>
      </c>
      <c r="CE110" s="191">
        <f>(CE99*CO99)+(CE100*CO100)+(CE101*CO101)+(CE102*CO102)+(CE103*CO103)+(CE104*CO104)+(CE105*CO105)+(CE106*CO106)+(CE107*CO107)+(CE108*CO108)+(CE109*CO109)</f>
        <v>0</v>
      </c>
      <c r="CF110" s="191">
        <f>(CF99*CO99)+(CF100*CO100)+(CF101*CO101)+(CF102*CO102)+(CF103*CO103)+(CF104*CO104)+(CF105*CO105)+(CF106*CO106)+(CF107*CO107)+(CF108*CO108)+(CF109*CO109)</f>
        <v>0</v>
      </c>
      <c r="CG110" s="191">
        <f>(CG99*CO99)+(CG100*CO100)+(CG101*CO101)+(CG102*CO102)+(CG103*CO103)+(CG104*CO104)+(CG105*CO105)+(CG106*CO106)+(CG107*CO107)+(CG108*CO108)+(CG109*CO109)</f>
        <v>0</v>
      </c>
      <c r="CH110" s="191">
        <f>(CH99*CO99)+(CH100*CO100)+(CH101*CO101)+(CH102*CO102)+(CH103*CO103)+(CH104*CO104)+(CH105*CO105)+(CH106*CO106)+(CH107*CO107)+(CH108*CO108)+(CH109*CO109)</f>
        <v>0</v>
      </c>
      <c r="CI110" s="191">
        <f>(CI99*CO99)+(CI100*CO100)+(CI101*CO101)+(CI102*CO102)+(CI103*CO103)+(CI104*CO104)+(CI105*CO105)+(CI106*CO106)+(CI107*CO107)+(CI108*CO108)+(CI109*CO109)</f>
        <v>0</v>
      </c>
      <c r="CJ110" s="191">
        <f>(CJ99*CO99)+(CJ100*CO100)+(CJ101*CO101)+(CJ102*CO102)+(CJ103*CO103)+(CJ104*CO104)+(CJ105*CO105)+(CJ106*CO106)+(CJ107*CO107)+(CJ108*CO108)+(CJ109*CO109)</f>
        <v>0</v>
      </c>
      <c r="CL110" s="183"/>
      <c r="CM110" s="121"/>
      <c r="CN110" s="121"/>
      <c r="CO110" s="16"/>
      <c r="CP110" s="19">
        <f>SUM(CP99:CP109)</f>
        <v>0</v>
      </c>
    </row>
    <row r="111" spans="2:94" ht="15" hidden="1" customHeight="1" x14ac:dyDescent="0.35">
      <c r="B111" s="7"/>
      <c r="C111" s="12"/>
      <c r="D111" s="191"/>
      <c r="E111" s="191"/>
      <c r="F111" s="191"/>
      <c r="G111" s="191"/>
      <c r="H111" s="191"/>
      <c r="I111" s="191"/>
      <c r="J111" s="191"/>
      <c r="L111" s="183"/>
      <c r="M111" s="121"/>
      <c r="N111" s="121"/>
      <c r="O111" s="16"/>
      <c r="P111" s="18"/>
      <c r="AB111" s="7"/>
      <c r="AC111" s="12"/>
      <c r="AD111" s="191"/>
      <c r="AE111" s="191"/>
      <c r="AF111" s="191"/>
      <c r="AG111" s="191"/>
      <c r="AH111" s="191"/>
      <c r="AI111" s="191"/>
      <c r="AJ111" s="191"/>
      <c r="AL111" s="183"/>
      <c r="AM111" s="121"/>
      <c r="AN111" s="121"/>
      <c r="AO111" s="16"/>
      <c r="AP111" s="18"/>
      <c r="BB111" s="7"/>
      <c r="BC111" s="12"/>
      <c r="BD111" s="191"/>
      <c r="BE111" s="191"/>
      <c r="BF111" s="191"/>
      <c r="BG111" s="191"/>
      <c r="BH111" s="191"/>
      <c r="BI111" s="191"/>
      <c r="BJ111" s="191"/>
      <c r="BL111" s="183"/>
      <c r="BM111" s="121"/>
      <c r="BN111" s="121"/>
      <c r="BO111" s="16"/>
      <c r="BP111" s="18"/>
      <c r="CB111" s="7"/>
      <c r="CC111" s="12"/>
      <c r="CD111" s="191"/>
      <c r="CE111" s="191"/>
      <c r="CF111" s="191"/>
      <c r="CG111" s="191"/>
      <c r="CH111" s="191"/>
      <c r="CI111" s="191"/>
      <c r="CJ111" s="191"/>
      <c r="CL111" s="183"/>
      <c r="CM111" s="121"/>
      <c r="CN111" s="121"/>
      <c r="CO111" s="16"/>
      <c r="CP111" s="18"/>
    </row>
    <row r="112" spans="2:94" ht="15" hidden="1" customHeight="1" x14ac:dyDescent="0.35">
      <c r="B112" s="8" t="s">
        <v>6</v>
      </c>
      <c r="C112" s="12"/>
      <c r="D112" s="191"/>
      <c r="E112" s="191"/>
      <c r="F112" s="191"/>
      <c r="G112" s="191"/>
      <c r="H112" s="191"/>
      <c r="I112" s="191"/>
      <c r="J112" s="191"/>
      <c r="L112" s="183"/>
      <c r="M112" s="121"/>
      <c r="N112" s="121"/>
      <c r="O112" s="16"/>
      <c r="P112" s="20">
        <f>P62+P69+P76+P82+P87+P96+P110</f>
        <v>0</v>
      </c>
      <c r="AB112" s="8" t="s">
        <v>6</v>
      </c>
      <c r="AC112" s="12"/>
      <c r="AD112" s="191"/>
      <c r="AE112" s="191"/>
      <c r="AF112" s="191"/>
      <c r="AG112" s="191"/>
      <c r="AH112" s="191"/>
      <c r="AI112" s="191"/>
      <c r="AJ112" s="191"/>
      <c r="AL112" s="183"/>
      <c r="AM112" s="121"/>
      <c r="AN112" s="121"/>
      <c r="AO112" s="16"/>
      <c r="AP112" s="20">
        <f>AP62+AP69+AP76+AP82+AP87+AP96+AP110</f>
        <v>0</v>
      </c>
      <c r="BB112" s="8" t="s">
        <v>6</v>
      </c>
      <c r="BC112" s="12"/>
      <c r="BD112" s="191"/>
      <c r="BE112" s="191"/>
      <c r="BF112" s="191"/>
      <c r="BG112" s="191"/>
      <c r="BH112" s="191"/>
      <c r="BI112" s="191"/>
      <c r="BJ112" s="191"/>
      <c r="BL112" s="183"/>
      <c r="BM112" s="121"/>
      <c r="BN112" s="121"/>
      <c r="BO112" s="16"/>
      <c r="BP112" s="20">
        <f>BP62+BP69+BP76+BP82+BP87+BP96+BP110</f>
        <v>0</v>
      </c>
      <c r="CB112" s="8" t="s">
        <v>6</v>
      </c>
      <c r="CC112" s="12"/>
      <c r="CD112" s="191"/>
      <c r="CE112" s="191"/>
      <c r="CF112" s="191"/>
      <c r="CG112" s="191"/>
      <c r="CH112" s="191"/>
      <c r="CI112" s="191"/>
      <c r="CJ112" s="191"/>
      <c r="CL112" s="183"/>
      <c r="CM112" s="121"/>
      <c r="CN112" s="121"/>
      <c r="CO112" s="16"/>
      <c r="CP112" s="20">
        <f>CP62+CP69+CP76+CP82+CP87+CP96+CP110</f>
        <v>0</v>
      </c>
    </row>
    <row r="113" spans="2:94" ht="15" hidden="1" customHeight="1" x14ac:dyDescent="0.35">
      <c r="B113" s="7"/>
      <c r="C113" s="12"/>
      <c r="D113" s="191"/>
      <c r="E113" s="191"/>
      <c r="F113" s="191"/>
      <c r="G113" s="191"/>
      <c r="H113" s="191"/>
      <c r="I113" s="191"/>
      <c r="J113" s="191"/>
      <c r="L113" s="183"/>
      <c r="M113" s="121"/>
      <c r="N113" s="121"/>
      <c r="O113" s="16"/>
      <c r="P113" s="18"/>
      <c r="AB113" s="7"/>
      <c r="AC113" s="12"/>
      <c r="AD113" s="191"/>
      <c r="AE113" s="191"/>
      <c r="AF113" s="191"/>
      <c r="AG113" s="191"/>
      <c r="AH113" s="191"/>
      <c r="AI113" s="191"/>
      <c r="AJ113" s="191"/>
      <c r="AL113" s="183"/>
      <c r="AM113" s="121"/>
      <c r="AN113" s="121"/>
      <c r="AO113" s="16"/>
      <c r="AP113" s="18"/>
      <c r="BB113" s="7"/>
      <c r="BC113" s="12"/>
      <c r="BD113" s="191"/>
      <c r="BE113" s="191"/>
      <c r="BF113" s="191"/>
      <c r="BG113" s="191"/>
      <c r="BH113" s="191"/>
      <c r="BI113" s="191"/>
      <c r="BJ113" s="191"/>
      <c r="BL113" s="183"/>
      <c r="BM113" s="121"/>
      <c r="BN113" s="121"/>
      <c r="BO113" s="16"/>
      <c r="BP113" s="18"/>
      <c r="CB113" s="7"/>
      <c r="CC113" s="12"/>
      <c r="CD113" s="191"/>
      <c r="CE113" s="191"/>
      <c r="CF113" s="191"/>
      <c r="CG113" s="191"/>
      <c r="CH113" s="191"/>
      <c r="CI113" s="191"/>
      <c r="CJ113" s="191"/>
      <c r="CL113" s="183"/>
      <c r="CM113" s="121"/>
      <c r="CN113" s="121"/>
      <c r="CO113" s="16"/>
      <c r="CP113" s="18"/>
    </row>
    <row r="114" spans="2:94" ht="15" hidden="1" customHeight="1" x14ac:dyDescent="0.35">
      <c r="B114" s="10" t="s">
        <v>39</v>
      </c>
      <c r="C114" s="12"/>
      <c r="D114" s="25" t="s">
        <v>17</v>
      </c>
      <c r="E114" s="25" t="s">
        <v>18</v>
      </c>
      <c r="F114" s="25" t="s">
        <v>28</v>
      </c>
      <c r="G114" s="25" t="s">
        <v>29</v>
      </c>
      <c r="H114" s="25" t="s">
        <v>21</v>
      </c>
      <c r="I114" s="25" t="s">
        <v>22</v>
      </c>
      <c r="J114" s="25" t="s">
        <v>23</v>
      </c>
      <c r="L114" s="183"/>
      <c r="M114" s="121"/>
      <c r="N114" s="121"/>
      <c r="O114" s="16"/>
      <c r="P114" s="18"/>
      <c r="AB114" s="10" t="s">
        <v>39</v>
      </c>
      <c r="AC114" s="12"/>
      <c r="AD114" s="25" t="s">
        <v>17</v>
      </c>
      <c r="AE114" s="25" t="s">
        <v>18</v>
      </c>
      <c r="AF114" s="25" t="s">
        <v>28</v>
      </c>
      <c r="AG114" s="25" t="s">
        <v>29</v>
      </c>
      <c r="AH114" s="25" t="s">
        <v>21</v>
      </c>
      <c r="AI114" s="25" t="s">
        <v>22</v>
      </c>
      <c r="AJ114" s="25" t="s">
        <v>23</v>
      </c>
      <c r="AL114" s="183"/>
      <c r="AM114" s="121"/>
      <c r="AN114" s="121"/>
      <c r="AO114" s="16"/>
      <c r="AP114" s="18"/>
      <c r="BB114" s="10" t="s">
        <v>39</v>
      </c>
      <c r="BC114" s="12"/>
      <c r="BD114" s="25" t="s">
        <v>17</v>
      </c>
      <c r="BE114" s="25" t="s">
        <v>18</v>
      </c>
      <c r="BF114" s="25" t="s">
        <v>28</v>
      </c>
      <c r="BG114" s="25" t="s">
        <v>29</v>
      </c>
      <c r="BH114" s="25" t="s">
        <v>21</v>
      </c>
      <c r="BI114" s="25" t="s">
        <v>22</v>
      </c>
      <c r="BJ114" s="25" t="s">
        <v>23</v>
      </c>
      <c r="BL114" s="183"/>
      <c r="BM114" s="121"/>
      <c r="BN114" s="121"/>
      <c r="BO114" s="16"/>
      <c r="BP114" s="18"/>
      <c r="CB114" s="10" t="s">
        <v>39</v>
      </c>
      <c r="CC114" s="12"/>
      <c r="CD114" s="25" t="s">
        <v>17</v>
      </c>
      <c r="CE114" s="25" t="s">
        <v>18</v>
      </c>
      <c r="CF114" s="25" t="s">
        <v>28</v>
      </c>
      <c r="CG114" s="25" t="s">
        <v>29</v>
      </c>
      <c r="CH114" s="25" t="s">
        <v>21</v>
      </c>
      <c r="CI114" s="25" t="s">
        <v>22</v>
      </c>
      <c r="CJ114" s="25" t="s">
        <v>23</v>
      </c>
      <c r="CL114" s="183"/>
      <c r="CM114" s="121"/>
      <c r="CN114" s="121"/>
      <c r="CO114" s="16"/>
      <c r="CP114" s="18"/>
    </row>
    <row r="115" spans="2:94" ht="15" hidden="1" customHeight="1" x14ac:dyDescent="0.35">
      <c r="B115" s="9" t="s">
        <v>134</v>
      </c>
      <c r="C115" s="12"/>
      <c r="D115" s="221">
        <f>D62</f>
        <v>0</v>
      </c>
      <c r="E115" s="221">
        <f t="shared" ref="E115:J115" si="256">E62</f>
        <v>0</v>
      </c>
      <c r="F115" s="221">
        <f t="shared" si="256"/>
        <v>0</v>
      </c>
      <c r="G115" s="221">
        <f t="shared" si="256"/>
        <v>0</v>
      </c>
      <c r="H115" s="221">
        <f t="shared" si="256"/>
        <v>0</v>
      </c>
      <c r="I115" s="221">
        <f t="shared" si="256"/>
        <v>0</v>
      </c>
      <c r="J115" s="221">
        <f t="shared" si="256"/>
        <v>0</v>
      </c>
      <c r="L115" s="183"/>
      <c r="M115" s="121"/>
      <c r="N115" s="121"/>
      <c r="O115" s="16"/>
      <c r="P115" s="18"/>
      <c r="AB115" s="9" t="s">
        <v>134</v>
      </c>
      <c r="AC115" s="12"/>
      <c r="AD115" s="221">
        <f>AD62</f>
        <v>0</v>
      </c>
      <c r="AE115" s="221">
        <f t="shared" ref="AE115:AJ115" si="257">AE62</f>
        <v>0</v>
      </c>
      <c r="AF115" s="221">
        <f t="shared" si="257"/>
        <v>0</v>
      </c>
      <c r="AG115" s="221">
        <f t="shared" si="257"/>
        <v>0</v>
      </c>
      <c r="AH115" s="221">
        <f t="shared" si="257"/>
        <v>0</v>
      </c>
      <c r="AI115" s="221">
        <f t="shared" si="257"/>
        <v>0</v>
      </c>
      <c r="AJ115" s="221">
        <f t="shared" si="257"/>
        <v>0</v>
      </c>
      <c r="AL115" s="183"/>
      <c r="AM115" s="121"/>
      <c r="AN115" s="121"/>
      <c r="AO115" s="16"/>
      <c r="AP115" s="18"/>
      <c r="BB115" s="9" t="s">
        <v>134</v>
      </c>
      <c r="BC115" s="12"/>
      <c r="BD115" s="221">
        <f>BD62</f>
        <v>0</v>
      </c>
      <c r="BE115" s="221">
        <f t="shared" ref="BE115:BJ115" si="258">BE62</f>
        <v>0</v>
      </c>
      <c r="BF115" s="221">
        <f t="shared" si="258"/>
        <v>0</v>
      </c>
      <c r="BG115" s="221">
        <f t="shared" si="258"/>
        <v>0</v>
      </c>
      <c r="BH115" s="221">
        <f t="shared" si="258"/>
        <v>0</v>
      </c>
      <c r="BI115" s="221">
        <f t="shared" si="258"/>
        <v>0</v>
      </c>
      <c r="BJ115" s="221">
        <f t="shared" si="258"/>
        <v>0</v>
      </c>
      <c r="BL115" s="183"/>
      <c r="BM115" s="121"/>
      <c r="BN115" s="121"/>
      <c r="BO115" s="16"/>
      <c r="BP115" s="18"/>
      <c r="CB115" s="9" t="s">
        <v>134</v>
      </c>
      <c r="CC115" s="12"/>
      <c r="CD115" s="221">
        <f>CD62</f>
        <v>0</v>
      </c>
      <c r="CE115" s="221">
        <f t="shared" ref="CE115:CJ115" si="259">CE62</f>
        <v>0</v>
      </c>
      <c r="CF115" s="221">
        <f t="shared" si="259"/>
        <v>0</v>
      </c>
      <c r="CG115" s="221">
        <f t="shared" si="259"/>
        <v>0</v>
      </c>
      <c r="CH115" s="221">
        <f t="shared" si="259"/>
        <v>0</v>
      </c>
      <c r="CI115" s="221">
        <f t="shared" si="259"/>
        <v>0</v>
      </c>
      <c r="CJ115" s="221">
        <f t="shared" si="259"/>
        <v>0</v>
      </c>
      <c r="CL115" s="183"/>
      <c r="CM115" s="121"/>
      <c r="CN115" s="121"/>
      <c r="CO115" s="16"/>
      <c r="CP115" s="18"/>
    </row>
    <row r="116" spans="2:94" ht="15" hidden="1" customHeight="1" x14ac:dyDescent="0.35">
      <c r="B116" s="9" t="s">
        <v>124</v>
      </c>
      <c r="C116" s="12"/>
      <c r="D116" s="221">
        <f>D69</f>
        <v>0</v>
      </c>
      <c r="E116" s="221">
        <f t="shared" ref="E116:J116" si="260">E69</f>
        <v>0</v>
      </c>
      <c r="F116" s="221">
        <f t="shared" si="260"/>
        <v>0</v>
      </c>
      <c r="G116" s="221">
        <f t="shared" si="260"/>
        <v>0</v>
      </c>
      <c r="H116" s="221">
        <f t="shared" si="260"/>
        <v>0</v>
      </c>
      <c r="I116" s="221">
        <f t="shared" si="260"/>
        <v>0</v>
      </c>
      <c r="J116" s="221">
        <f t="shared" si="260"/>
        <v>0</v>
      </c>
      <c r="L116" s="183"/>
      <c r="M116" s="121"/>
      <c r="N116" s="121"/>
      <c r="O116" s="16"/>
      <c r="P116" s="18"/>
      <c r="AB116" s="9" t="s">
        <v>124</v>
      </c>
      <c r="AC116" s="12"/>
      <c r="AD116" s="221">
        <f>AD69</f>
        <v>0</v>
      </c>
      <c r="AE116" s="221">
        <f t="shared" ref="AE116:AJ116" si="261">AE69</f>
        <v>0</v>
      </c>
      <c r="AF116" s="221">
        <f t="shared" si="261"/>
        <v>0</v>
      </c>
      <c r="AG116" s="221">
        <f t="shared" si="261"/>
        <v>0</v>
      </c>
      <c r="AH116" s="221">
        <f t="shared" si="261"/>
        <v>0</v>
      </c>
      <c r="AI116" s="221">
        <f t="shared" si="261"/>
        <v>0</v>
      </c>
      <c r="AJ116" s="221">
        <f t="shared" si="261"/>
        <v>0</v>
      </c>
      <c r="AL116" s="183"/>
      <c r="AM116" s="121"/>
      <c r="AN116" s="121"/>
      <c r="AO116" s="16"/>
      <c r="AP116" s="18"/>
      <c r="BB116" s="9" t="s">
        <v>124</v>
      </c>
      <c r="BC116" s="12"/>
      <c r="BD116" s="221">
        <f>BD69</f>
        <v>0</v>
      </c>
      <c r="BE116" s="221">
        <f t="shared" ref="BE116:BJ116" si="262">BE69</f>
        <v>0</v>
      </c>
      <c r="BF116" s="221">
        <f t="shared" si="262"/>
        <v>0</v>
      </c>
      <c r="BG116" s="221">
        <f t="shared" si="262"/>
        <v>0</v>
      </c>
      <c r="BH116" s="221">
        <f t="shared" si="262"/>
        <v>0</v>
      </c>
      <c r="BI116" s="221">
        <f t="shared" si="262"/>
        <v>0</v>
      </c>
      <c r="BJ116" s="221">
        <f t="shared" si="262"/>
        <v>0</v>
      </c>
      <c r="BL116" s="183"/>
      <c r="BM116" s="121"/>
      <c r="BN116" s="121"/>
      <c r="BO116" s="16"/>
      <c r="BP116" s="18"/>
      <c r="CB116" s="9" t="s">
        <v>124</v>
      </c>
      <c r="CC116" s="12"/>
      <c r="CD116" s="221">
        <f>CD69</f>
        <v>0</v>
      </c>
      <c r="CE116" s="221">
        <f t="shared" ref="CE116:CJ116" si="263">CE69</f>
        <v>0</v>
      </c>
      <c r="CF116" s="221">
        <f t="shared" si="263"/>
        <v>0</v>
      </c>
      <c r="CG116" s="221">
        <f t="shared" si="263"/>
        <v>0</v>
      </c>
      <c r="CH116" s="221">
        <f t="shared" si="263"/>
        <v>0</v>
      </c>
      <c r="CI116" s="221">
        <f t="shared" si="263"/>
        <v>0</v>
      </c>
      <c r="CJ116" s="221">
        <f t="shared" si="263"/>
        <v>0</v>
      </c>
      <c r="CL116" s="183"/>
      <c r="CM116" s="121"/>
      <c r="CN116" s="121"/>
      <c r="CO116" s="16"/>
      <c r="CP116" s="18"/>
    </row>
    <row r="117" spans="2:94" ht="15" hidden="1" customHeight="1" x14ac:dyDescent="0.35">
      <c r="B117" s="9" t="s">
        <v>89</v>
      </c>
      <c r="C117" s="12"/>
      <c r="D117" s="23">
        <f>D76</f>
        <v>0</v>
      </c>
      <c r="E117" s="23">
        <f t="shared" ref="E117:J117" si="264">E76</f>
        <v>0</v>
      </c>
      <c r="F117" s="23">
        <f t="shared" si="264"/>
        <v>0</v>
      </c>
      <c r="G117" s="23">
        <f t="shared" si="264"/>
        <v>0</v>
      </c>
      <c r="H117" s="23">
        <f t="shared" si="264"/>
        <v>0</v>
      </c>
      <c r="I117" s="23">
        <f t="shared" si="264"/>
        <v>0</v>
      </c>
      <c r="J117" s="23">
        <f t="shared" si="264"/>
        <v>0</v>
      </c>
      <c r="K117" s="12"/>
      <c r="L117" s="121"/>
      <c r="M117" s="121"/>
      <c r="N117" s="121"/>
      <c r="O117" s="27"/>
      <c r="P117" s="18"/>
      <c r="AB117" s="9" t="s">
        <v>89</v>
      </c>
      <c r="AC117" s="12"/>
      <c r="AD117" s="23">
        <f>AD76</f>
        <v>0</v>
      </c>
      <c r="AE117" s="23">
        <f t="shared" ref="AE117:AJ117" si="265">AE76</f>
        <v>0</v>
      </c>
      <c r="AF117" s="23">
        <f t="shared" si="265"/>
        <v>0</v>
      </c>
      <c r="AG117" s="23">
        <f t="shared" si="265"/>
        <v>0</v>
      </c>
      <c r="AH117" s="23">
        <f t="shared" si="265"/>
        <v>0</v>
      </c>
      <c r="AI117" s="23">
        <f t="shared" si="265"/>
        <v>0</v>
      </c>
      <c r="AJ117" s="23">
        <f t="shared" si="265"/>
        <v>0</v>
      </c>
      <c r="AK117" s="12"/>
      <c r="AL117" s="121"/>
      <c r="AM117" s="121"/>
      <c r="AN117" s="121"/>
      <c r="AO117" s="27"/>
      <c r="AP117" s="18"/>
      <c r="BB117" s="9" t="s">
        <v>89</v>
      </c>
      <c r="BC117" s="12"/>
      <c r="BD117" s="23">
        <f>BD76</f>
        <v>0</v>
      </c>
      <c r="BE117" s="23">
        <f t="shared" ref="BE117:BJ117" si="266">BE76</f>
        <v>0</v>
      </c>
      <c r="BF117" s="23">
        <f t="shared" si="266"/>
        <v>0</v>
      </c>
      <c r="BG117" s="23">
        <f t="shared" si="266"/>
        <v>0</v>
      </c>
      <c r="BH117" s="23">
        <f t="shared" si="266"/>
        <v>0</v>
      </c>
      <c r="BI117" s="23">
        <f t="shared" si="266"/>
        <v>0</v>
      </c>
      <c r="BJ117" s="23">
        <f t="shared" si="266"/>
        <v>0</v>
      </c>
      <c r="BK117" s="12"/>
      <c r="BL117" s="121"/>
      <c r="BM117" s="121"/>
      <c r="BN117" s="121"/>
      <c r="BO117" s="27"/>
      <c r="BP117" s="18"/>
      <c r="CB117" s="9" t="s">
        <v>89</v>
      </c>
      <c r="CC117" s="12"/>
      <c r="CD117" s="23">
        <f>CD76</f>
        <v>0</v>
      </c>
      <c r="CE117" s="23">
        <f t="shared" ref="CE117:CJ117" si="267">CE76</f>
        <v>0</v>
      </c>
      <c r="CF117" s="23">
        <f t="shared" si="267"/>
        <v>0</v>
      </c>
      <c r="CG117" s="23">
        <f t="shared" si="267"/>
        <v>0</v>
      </c>
      <c r="CH117" s="23">
        <f t="shared" si="267"/>
        <v>0</v>
      </c>
      <c r="CI117" s="23">
        <f t="shared" si="267"/>
        <v>0</v>
      </c>
      <c r="CJ117" s="23">
        <f t="shared" si="267"/>
        <v>0</v>
      </c>
      <c r="CK117" s="12"/>
      <c r="CL117" s="121"/>
      <c r="CM117" s="121"/>
      <c r="CN117" s="121"/>
      <c r="CO117" s="27"/>
      <c r="CP117" s="18"/>
    </row>
    <row r="118" spans="2:94" ht="15" hidden="1" customHeight="1" x14ac:dyDescent="0.35">
      <c r="B118" s="9" t="s">
        <v>135</v>
      </c>
      <c r="C118" s="12"/>
      <c r="D118" s="23">
        <f>D82</f>
        <v>0</v>
      </c>
      <c r="E118" s="23">
        <f t="shared" ref="E118:J118" si="268">E82</f>
        <v>0</v>
      </c>
      <c r="F118" s="23">
        <f t="shared" si="268"/>
        <v>0</v>
      </c>
      <c r="G118" s="23">
        <f t="shared" si="268"/>
        <v>0</v>
      </c>
      <c r="H118" s="23">
        <f t="shared" si="268"/>
        <v>0</v>
      </c>
      <c r="I118" s="23">
        <f t="shared" si="268"/>
        <v>0</v>
      </c>
      <c r="J118" s="23">
        <f t="shared" si="268"/>
        <v>0</v>
      </c>
      <c r="P118" s="18"/>
      <c r="AB118" s="9" t="s">
        <v>135</v>
      </c>
      <c r="AC118" s="12"/>
      <c r="AD118" s="23">
        <f>AD82</f>
        <v>0</v>
      </c>
      <c r="AE118" s="23">
        <f t="shared" ref="AE118:AJ118" si="269">AE82</f>
        <v>0</v>
      </c>
      <c r="AF118" s="23">
        <f t="shared" si="269"/>
        <v>0</v>
      </c>
      <c r="AG118" s="23">
        <f t="shared" si="269"/>
        <v>0</v>
      </c>
      <c r="AH118" s="23">
        <f t="shared" si="269"/>
        <v>0</v>
      </c>
      <c r="AI118" s="23">
        <f t="shared" si="269"/>
        <v>0</v>
      </c>
      <c r="AJ118" s="23">
        <f t="shared" si="269"/>
        <v>0</v>
      </c>
      <c r="AP118" s="18"/>
      <c r="BB118" s="9" t="s">
        <v>135</v>
      </c>
      <c r="BC118" s="12"/>
      <c r="BD118" s="23">
        <f>BD82</f>
        <v>0</v>
      </c>
      <c r="BE118" s="23">
        <f t="shared" ref="BE118:BJ118" si="270">BE82</f>
        <v>0</v>
      </c>
      <c r="BF118" s="23">
        <f t="shared" si="270"/>
        <v>0</v>
      </c>
      <c r="BG118" s="23">
        <f t="shared" si="270"/>
        <v>0</v>
      </c>
      <c r="BH118" s="23">
        <f t="shared" si="270"/>
        <v>0</v>
      </c>
      <c r="BI118" s="23">
        <f t="shared" si="270"/>
        <v>0</v>
      </c>
      <c r="BJ118" s="23">
        <f t="shared" si="270"/>
        <v>0</v>
      </c>
      <c r="BP118" s="18"/>
      <c r="CB118" s="9" t="s">
        <v>135</v>
      </c>
      <c r="CC118" s="12"/>
      <c r="CD118" s="23">
        <f>CD82</f>
        <v>0</v>
      </c>
      <c r="CE118" s="23">
        <f t="shared" ref="CE118:CJ118" si="271">CE82</f>
        <v>0</v>
      </c>
      <c r="CF118" s="23">
        <f t="shared" si="271"/>
        <v>0</v>
      </c>
      <c r="CG118" s="23">
        <f t="shared" si="271"/>
        <v>0</v>
      </c>
      <c r="CH118" s="23">
        <f t="shared" si="271"/>
        <v>0</v>
      </c>
      <c r="CI118" s="23">
        <f t="shared" si="271"/>
        <v>0</v>
      </c>
      <c r="CJ118" s="23">
        <f t="shared" si="271"/>
        <v>0</v>
      </c>
      <c r="CP118" s="18"/>
    </row>
    <row r="119" spans="2:94" ht="15" hidden="1" customHeight="1" x14ac:dyDescent="0.35">
      <c r="B119" s="9" t="s">
        <v>83</v>
      </c>
      <c r="C119" s="12"/>
      <c r="D119" s="23">
        <f>D87</f>
        <v>0</v>
      </c>
      <c r="E119" s="23">
        <f t="shared" ref="E119:J119" si="272">E87</f>
        <v>0</v>
      </c>
      <c r="F119" s="23">
        <f t="shared" si="272"/>
        <v>0</v>
      </c>
      <c r="G119" s="23">
        <f t="shared" si="272"/>
        <v>0</v>
      </c>
      <c r="H119" s="23">
        <f t="shared" si="272"/>
        <v>0</v>
      </c>
      <c r="I119" s="23">
        <f t="shared" si="272"/>
        <v>0</v>
      </c>
      <c r="J119" s="23">
        <f t="shared" si="272"/>
        <v>0</v>
      </c>
      <c r="P119" s="18"/>
      <c r="AB119" s="9" t="s">
        <v>83</v>
      </c>
      <c r="AC119" s="12"/>
      <c r="AD119" s="23">
        <f>AD87</f>
        <v>0</v>
      </c>
      <c r="AE119" s="23">
        <f t="shared" ref="AE119:AJ119" si="273">AE87</f>
        <v>0</v>
      </c>
      <c r="AF119" s="23">
        <f t="shared" si="273"/>
        <v>0</v>
      </c>
      <c r="AG119" s="23">
        <f t="shared" si="273"/>
        <v>0</v>
      </c>
      <c r="AH119" s="23">
        <f t="shared" si="273"/>
        <v>0</v>
      </c>
      <c r="AI119" s="23">
        <f t="shared" si="273"/>
        <v>0</v>
      </c>
      <c r="AJ119" s="23">
        <f t="shared" si="273"/>
        <v>0</v>
      </c>
      <c r="AP119" s="18"/>
      <c r="BB119" s="9" t="s">
        <v>83</v>
      </c>
      <c r="BC119" s="12"/>
      <c r="BD119" s="23">
        <f>BD87</f>
        <v>0</v>
      </c>
      <c r="BE119" s="23">
        <f t="shared" ref="BE119:BJ119" si="274">BE87</f>
        <v>0</v>
      </c>
      <c r="BF119" s="23">
        <f t="shared" si="274"/>
        <v>0</v>
      </c>
      <c r="BG119" s="23">
        <f t="shared" si="274"/>
        <v>0</v>
      </c>
      <c r="BH119" s="23">
        <f t="shared" si="274"/>
        <v>0</v>
      </c>
      <c r="BI119" s="23">
        <f t="shared" si="274"/>
        <v>0</v>
      </c>
      <c r="BJ119" s="23">
        <f t="shared" si="274"/>
        <v>0</v>
      </c>
      <c r="BP119" s="18"/>
      <c r="CB119" s="9" t="s">
        <v>83</v>
      </c>
      <c r="CC119" s="12"/>
      <c r="CD119" s="23">
        <f>CD87</f>
        <v>0</v>
      </c>
      <c r="CE119" s="23">
        <f t="shared" ref="CE119:CJ119" si="275">CE87</f>
        <v>0</v>
      </c>
      <c r="CF119" s="23">
        <f t="shared" si="275"/>
        <v>0</v>
      </c>
      <c r="CG119" s="23">
        <f t="shared" si="275"/>
        <v>0</v>
      </c>
      <c r="CH119" s="23">
        <f t="shared" si="275"/>
        <v>0</v>
      </c>
      <c r="CI119" s="23">
        <f t="shared" si="275"/>
        <v>0</v>
      </c>
      <c r="CJ119" s="23">
        <f t="shared" si="275"/>
        <v>0</v>
      </c>
      <c r="CP119" s="18"/>
    </row>
    <row r="120" spans="2:94" ht="15" hidden="1" customHeight="1" x14ac:dyDescent="0.35">
      <c r="B120" s="9" t="s">
        <v>137</v>
      </c>
      <c r="C120" s="12"/>
      <c r="D120" s="23">
        <f>D96</f>
        <v>0</v>
      </c>
      <c r="E120" s="23">
        <f t="shared" ref="E120:J120" si="276">E96</f>
        <v>0</v>
      </c>
      <c r="F120" s="23">
        <f t="shared" si="276"/>
        <v>0</v>
      </c>
      <c r="G120" s="23">
        <f t="shared" si="276"/>
        <v>0</v>
      </c>
      <c r="H120" s="23">
        <f t="shared" si="276"/>
        <v>0</v>
      </c>
      <c r="I120" s="23">
        <f t="shared" si="276"/>
        <v>0</v>
      </c>
      <c r="J120" s="23">
        <f t="shared" si="276"/>
        <v>0</v>
      </c>
      <c r="P120" s="18"/>
      <c r="AB120" s="9" t="s">
        <v>137</v>
      </c>
      <c r="AC120" s="12"/>
      <c r="AD120" s="23">
        <f>AD96</f>
        <v>0</v>
      </c>
      <c r="AE120" s="23">
        <f t="shared" ref="AE120:AJ120" si="277">AE96</f>
        <v>0</v>
      </c>
      <c r="AF120" s="23">
        <f t="shared" si="277"/>
        <v>0</v>
      </c>
      <c r="AG120" s="23">
        <f t="shared" si="277"/>
        <v>0</v>
      </c>
      <c r="AH120" s="23">
        <f t="shared" si="277"/>
        <v>0</v>
      </c>
      <c r="AI120" s="23">
        <f t="shared" si="277"/>
        <v>0</v>
      </c>
      <c r="AJ120" s="23">
        <f t="shared" si="277"/>
        <v>0</v>
      </c>
      <c r="AP120" s="18"/>
      <c r="BB120" s="9" t="s">
        <v>137</v>
      </c>
      <c r="BC120" s="12"/>
      <c r="BD120" s="23">
        <f>BD96</f>
        <v>0</v>
      </c>
      <c r="BE120" s="23">
        <f t="shared" ref="BE120:BJ120" si="278">BE96</f>
        <v>0</v>
      </c>
      <c r="BF120" s="23">
        <f t="shared" si="278"/>
        <v>0</v>
      </c>
      <c r="BG120" s="23">
        <f t="shared" si="278"/>
        <v>0</v>
      </c>
      <c r="BH120" s="23">
        <f t="shared" si="278"/>
        <v>0</v>
      </c>
      <c r="BI120" s="23">
        <f t="shared" si="278"/>
        <v>0</v>
      </c>
      <c r="BJ120" s="23">
        <f t="shared" si="278"/>
        <v>0</v>
      </c>
      <c r="BP120" s="18"/>
      <c r="CB120" s="9" t="s">
        <v>137</v>
      </c>
      <c r="CC120" s="12"/>
      <c r="CD120" s="23">
        <f>CD96</f>
        <v>0</v>
      </c>
      <c r="CE120" s="23">
        <f t="shared" ref="CE120:CJ120" si="279">CE96</f>
        <v>0</v>
      </c>
      <c r="CF120" s="23">
        <f t="shared" si="279"/>
        <v>0</v>
      </c>
      <c r="CG120" s="23">
        <f t="shared" si="279"/>
        <v>0</v>
      </c>
      <c r="CH120" s="23">
        <f t="shared" si="279"/>
        <v>0</v>
      </c>
      <c r="CI120" s="23">
        <f t="shared" si="279"/>
        <v>0</v>
      </c>
      <c r="CJ120" s="23">
        <f t="shared" si="279"/>
        <v>0</v>
      </c>
      <c r="CP120" s="18"/>
    </row>
    <row r="121" spans="2:94" ht="15" hidden="1" customHeight="1" x14ac:dyDescent="0.35">
      <c r="B121" s="9" t="s">
        <v>136</v>
      </c>
      <c r="D121" s="23">
        <f>D110</f>
        <v>0</v>
      </c>
      <c r="E121" s="23">
        <f t="shared" ref="E121:J121" si="280">E110</f>
        <v>0</v>
      </c>
      <c r="F121" s="23">
        <f t="shared" si="280"/>
        <v>0</v>
      </c>
      <c r="G121" s="23">
        <f t="shared" si="280"/>
        <v>0</v>
      </c>
      <c r="H121" s="23">
        <f t="shared" si="280"/>
        <v>0</v>
      </c>
      <c r="I121" s="23">
        <f t="shared" si="280"/>
        <v>0</v>
      </c>
      <c r="J121" s="23">
        <f t="shared" si="280"/>
        <v>0</v>
      </c>
      <c r="P121" s="18"/>
      <c r="AB121" s="9" t="s">
        <v>136</v>
      </c>
      <c r="AD121" s="23">
        <f>AD110</f>
        <v>0</v>
      </c>
      <c r="AE121" s="23">
        <f t="shared" ref="AE121:AJ121" si="281">AE110</f>
        <v>0</v>
      </c>
      <c r="AF121" s="23">
        <f t="shared" si="281"/>
        <v>0</v>
      </c>
      <c r="AG121" s="23">
        <f t="shared" si="281"/>
        <v>0</v>
      </c>
      <c r="AH121" s="23">
        <f t="shared" si="281"/>
        <v>0</v>
      </c>
      <c r="AI121" s="23">
        <f t="shared" si="281"/>
        <v>0</v>
      </c>
      <c r="AJ121" s="23">
        <f t="shared" si="281"/>
        <v>0</v>
      </c>
      <c r="AP121" s="18"/>
      <c r="BB121" s="9" t="s">
        <v>136</v>
      </c>
      <c r="BD121" s="23">
        <f>BD110</f>
        <v>0</v>
      </c>
      <c r="BE121" s="23">
        <f t="shared" ref="BE121:BJ121" si="282">BE110</f>
        <v>0</v>
      </c>
      <c r="BF121" s="23">
        <f t="shared" si="282"/>
        <v>0</v>
      </c>
      <c r="BG121" s="23">
        <f t="shared" si="282"/>
        <v>0</v>
      </c>
      <c r="BH121" s="23">
        <f t="shared" si="282"/>
        <v>0</v>
      </c>
      <c r="BI121" s="23">
        <f t="shared" si="282"/>
        <v>0</v>
      </c>
      <c r="BJ121" s="23">
        <f t="shared" si="282"/>
        <v>0</v>
      </c>
      <c r="BP121" s="18"/>
      <c r="CB121" s="9" t="s">
        <v>136</v>
      </c>
      <c r="CD121" s="23">
        <f>CD110</f>
        <v>0</v>
      </c>
      <c r="CE121" s="23">
        <f t="shared" ref="CE121:CJ121" si="283">CE110</f>
        <v>0</v>
      </c>
      <c r="CF121" s="23">
        <f t="shared" si="283"/>
        <v>0</v>
      </c>
      <c r="CG121" s="23">
        <f t="shared" si="283"/>
        <v>0</v>
      </c>
      <c r="CH121" s="23">
        <f t="shared" si="283"/>
        <v>0</v>
      </c>
      <c r="CI121" s="23">
        <f t="shared" si="283"/>
        <v>0</v>
      </c>
      <c r="CJ121" s="23">
        <f t="shared" si="283"/>
        <v>0</v>
      </c>
      <c r="CP121" s="18"/>
    </row>
    <row r="122" spans="2:94" ht="15" hidden="1" customHeight="1" x14ac:dyDescent="0.35">
      <c r="B122" s="7" t="s">
        <v>1</v>
      </c>
      <c r="C122" s="5"/>
      <c r="D122" s="35">
        <f>SUM(D115:D121)</f>
        <v>0</v>
      </c>
      <c r="E122" s="35">
        <f t="shared" ref="E122:J122" si="284">SUM(E115:E121)</f>
        <v>0</v>
      </c>
      <c r="F122" s="35">
        <f t="shared" si="284"/>
        <v>0</v>
      </c>
      <c r="G122" s="35">
        <f t="shared" si="284"/>
        <v>0</v>
      </c>
      <c r="H122" s="35">
        <f t="shared" si="284"/>
        <v>0</v>
      </c>
      <c r="I122" s="35">
        <f t="shared" si="284"/>
        <v>0</v>
      </c>
      <c r="J122" s="35">
        <f t="shared" si="284"/>
        <v>0</v>
      </c>
      <c r="K122" s="5"/>
      <c r="L122" s="5"/>
      <c r="M122" s="5"/>
      <c r="N122" s="5"/>
      <c r="O122" s="5"/>
      <c r="P122" s="20">
        <f>SUM(D122:J122)</f>
        <v>0</v>
      </c>
      <c r="AB122" s="7" t="s">
        <v>1</v>
      </c>
      <c r="AC122" s="5"/>
      <c r="AD122" s="35">
        <f>SUM(AD115:AD121)</f>
        <v>0</v>
      </c>
      <c r="AE122" s="35">
        <f t="shared" ref="AE122" si="285">SUM(AE115:AE121)</f>
        <v>0</v>
      </c>
      <c r="AF122" s="35">
        <f t="shared" ref="AF122" si="286">SUM(AF115:AF121)</f>
        <v>0</v>
      </c>
      <c r="AG122" s="35">
        <f t="shared" ref="AG122" si="287">SUM(AG115:AG121)</f>
        <v>0</v>
      </c>
      <c r="AH122" s="35">
        <f t="shared" ref="AH122" si="288">SUM(AH115:AH121)</f>
        <v>0</v>
      </c>
      <c r="AI122" s="35">
        <f t="shared" ref="AI122" si="289">SUM(AI115:AI121)</f>
        <v>0</v>
      </c>
      <c r="AJ122" s="35">
        <f t="shared" ref="AJ122" si="290">SUM(AJ115:AJ121)</f>
        <v>0</v>
      </c>
      <c r="AK122" s="5"/>
      <c r="AL122" s="5"/>
      <c r="AM122" s="5"/>
      <c r="AN122" s="5"/>
      <c r="AO122" s="5"/>
      <c r="AP122" s="20">
        <f>SUM(AD122:AJ122)</f>
        <v>0</v>
      </c>
      <c r="BB122" s="7" t="s">
        <v>1</v>
      </c>
      <c r="BC122" s="5"/>
      <c r="BD122" s="35">
        <f>SUM(BD115:BD121)</f>
        <v>0</v>
      </c>
      <c r="BE122" s="35">
        <f t="shared" ref="BE122" si="291">SUM(BE115:BE121)</f>
        <v>0</v>
      </c>
      <c r="BF122" s="35">
        <f t="shared" ref="BF122" si="292">SUM(BF115:BF121)</f>
        <v>0</v>
      </c>
      <c r="BG122" s="35">
        <f t="shared" ref="BG122" si="293">SUM(BG115:BG121)</f>
        <v>0</v>
      </c>
      <c r="BH122" s="35">
        <f t="shared" ref="BH122" si="294">SUM(BH115:BH121)</f>
        <v>0</v>
      </c>
      <c r="BI122" s="35">
        <f t="shared" ref="BI122" si="295">SUM(BI115:BI121)</f>
        <v>0</v>
      </c>
      <c r="BJ122" s="35">
        <f t="shared" ref="BJ122" si="296">SUM(BJ115:BJ121)</f>
        <v>0</v>
      </c>
      <c r="BK122" s="5"/>
      <c r="BL122" s="5"/>
      <c r="BM122" s="5"/>
      <c r="BN122" s="5"/>
      <c r="BO122" s="5"/>
      <c r="BP122" s="20">
        <f>SUM(BD122:BJ122)</f>
        <v>0</v>
      </c>
      <c r="CB122" s="7" t="s">
        <v>1</v>
      </c>
      <c r="CC122" s="5"/>
      <c r="CD122" s="35">
        <f>SUM(CD115:CD121)</f>
        <v>0</v>
      </c>
      <c r="CE122" s="35">
        <f t="shared" ref="CE122" si="297">SUM(CE115:CE121)</f>
        <v>0</v>
      </c>
      <c r="CF122" s="35">
        <f t="shared" ref="CF122" si="298">SUM(CF115:CF121)</f>
        <v>0</v>
      </c>
      <c r="CG122" s="35">
        <f t="shared" ref="CG122" si="299">SUM(CG115:CG121)</f>
        <v>0</v>
      </c>
      <c r="CH122" s="35">
        <f t="shared" ref="CH122" si="300">SUM(CH115:CH121)</f>
        <v>0</v>
      </c>
      <c r="CI122" s="35">
        <f t="shared" ref="CI122" si="301">SUM(CI115:CI121)</f>
        <v>0</v>
      </c>
      <c r="CJ122" s="35">
        <f t="shared" ref="CJ122" si="302">SUM(CJ115:CJ121)</f>
        <v>0</v>
      </c>
      <c r="CK122" s="5"/>
      <c r="CL122" s="5"/>
      <c r="CM122" s="5"/>
      <c r="CN122" s="5"/>
      <c r="CO122" s="5"/>
      <c r="CP122" s="20">
        <f>SUM(CD122:CJ122)</f>
        <v>0</v>
      </c>
    </row>
    <row r="123" spans="2:94" ht="15" customHeight="1" x14ac:dyDescent="0.35">
      <c r="B123" s="272" t="s">
        <v>158</v>
      </c>
      <c r="C123" s="258"/>
      <c r="D123" s="273">
        <f>D45+'Food &amp; beverage'!D52+Retail!D27+Other!D48</f>
        <v>0</v>
      </c>
      <c r="E123" s="273">
        <f>E45+'Food &amp; beverage'!E52+Retail!E27+Other!E48</f>
        <v>0</v>
      </c>
      <c r="F123" s="273">
        <f>F45+'Food &amp; beverage'!F52+Retail!F27+Other!F48</f>
        <v>0</v>
      </c>
      <c r="G123" s="273">
        <f>G45+'Food &amp; beverage'!G52+Retail!G27+Other!G48</f>
        <v>0</v>
      </c>
      <c r="H123" s="273">
        <f>H45+'Food &amp; beverage'!H52+Retail!H27+Other!H48</f>
        <v>0</v>
      </c>
      <c r="I123" s="273">
        <f>I45+'Food &amp; beverage'!I52+Retail!I27+Other!I48</f>
        <v>0</v>
      </c>
      <c r="J123" s="273">
        <f>J45+'Food &amp; beverage'!J52+Retail!J27+Other!J48</f>
        <v>0</v>
      </c>
      <c r="K123" s="258"/>
      <c r="L123" s="258"/>
      <c r="M123" s="258"/>
      <c r="N123" s="258"/>
      <c r="O123" s="258"/>
      <c r="P123" s="274">
        <f>SUM(D123:J123)</f>
        <v>0</v>
      </c>
      <c r="AB123" s="272" t="s">
        <v>158</v>
      </c>
      <c r="AC123" s="258"/>
      <c r="AD123" s="273">
        <f>IF(AD45&gt;0,AD45+'Food &amp; beverage'!AD52+Retail!AD27+Other!AD48,0)</f>
        <v>0</v>
      </c>
      <c r="AE123" s="273">
        <f>IF(AE45&gt;0,AE45+'Food &amp; beverage'!AE52+Retail!AE27+Other!AE48,0)</f>
        <v>0</v>
      </c>
      <c r="AF123" s="273">
        <f>AF45+'Food &amp; beverage'!AF52+Retail!AF27+Other!AF48</f>
        <v>0</v>
      </c>
      <c r="AG123" s="273">
        <f>AG45+'Food &amp; beverage'!AG52+Retail!AG27+Other!AG48</f>
        <v>0</v>
      </c>
      <c r="AH123" s="273">
        <f>AH45+'Food &amp; beverage'!AH52+Retail!AH27+Other!AH48</f>
        <v>0</v>
      </c>
      <c r="AI123" s="273">
        <f>AI45+'Food &amp; beverage'!AI52+Retail!AI27+Other!AI48</f>
        <v>0</v>
      </c>
      <c r="AJ123" s="273">
        <f>AJ45+'Food &amp; beverage'!AJ52+Retail!AJ27+Other!AJ48</f>
        <v>0</v>
      </c>
      <c r="AK123" s="258"/>
      <c r="AL123" s="258"/>
      <c r="AM123" s="258"/>
      <c r="AN123" s="258"/>
      <c r="AO123" s="258"/>
      <c r="AP123" s="274">
        <f>SUM(AD123:AJ123)</f>
        <v>0</v>
      </c>
      <c r="BB123" s="272" t="s">
        <v>158</v>
      </c>
      <c r="BC123" s="258"/>
      <c r="BD123" s="273">
        <f>BD45+'Food &amp; beverage'!BD52+Retail!BD27+Other!BD48</f>
        <v>0</v>
      </c>
      <c r="BE123" s="273">
        <f>BE45+'Food &amp; beverage'!BE52+Retail!BE27+Other!BE48</f>
        <v>0</v>
      </c>
      <c r="BF123" s="273">
        <f>BF45+'Food &amp; beverage'!BF52+Retail!BF27+Other!BF48</f>
        <v>0</v>
      </c>
      <c r="BG123" s="273">
        <f>BG45+'Food &amp; beverage'!BG52+Retail!BG27+Other!BG48</f>
        <v>0</v>
      </c>
      <c r="BH123" s="273">
        <f>BH45+'Food &amp; beverage'!BH52+Retail!BH27+Other!BH48</f>
        <v>0</v>
      </c>
      <c r="BI123" s="273">
        <f>BI45+'Food &amp; beverage'!BI52+Retail!BI27+Other!BI48</f>
        <v>0</v>
      </c>
      <c r="BJ123" s="273">
        <f>BJ45+'Food &amp; beverage'!BJ52+Retail!BJ27+Other!BJ48</f>
        <v>0</v>
      </c>
      <c r="BK123" s="258"/>
      <c r="BL123" s="258"/>
      <c r="BM123" s="258"/>
      <c r="BN123" s="258"/>
      <c r="BO123" s="258"/>
      <c r="BP123" s="274">
        <f>SUM(BD123:BJ123)</f>
        <v>0</v>
      </c>
      <c r="CB123" s="272" t="s">
        <v>158</v>
      </c>
      <c r="CC123" s="258"/>
      <c r="CD123" s="273">
        <f>CD45+'Food &amp; beverage'!CD52+Retail!CD27+Other!CD48</f>
        <v>0</v>
      </c>
      <c r="CE123" s="273">
        <f>CE45+'Food &amp; beverage'!CE52+Retail!CE27+Other!CE48</f>
        <v>0</v>
      </c>
      <c r="CF123" s="273">
        <f>CF45+'Food &amp; beverage'!CF52+Retail!CF27+Other!CF48</f>
        <v>0</v>
      </c>
      <c r="CG123" s="273">
        <f>CG45+'Food &amp; beverage'!CG52+Retail!CG27+Other!CG48</f>
        <v>0</v>
      </c>
      <c r="CH123" s="273">
        <f>CH45+'Food &amp; beverage'!CH52+Retail!CH27+Other!CH48</f>
        <v>0</v>
      </c>
      <c r="CI123" s="273">
        <f>CI45+'Food &amp; beverage'!CI52+Retail!CI27+Other!CI48</f>
        <v>0</v>
      </c>
      <c r="CJ123" s="273">
        <f>CJ45+'Food &amp; beverage'!CJ52+Retail!CJ27+Other!CJ48</f>
        <v>0</v>
      </c>
      <c r="CK123" s="258"/>
      <c r="CL123" s="258"/>
      <c r="CM123" s="258"/>
      <c r="CN123" s="258"/>
      <c r="CO123" s="258"/>
      <c r="CP123" s="274">
        <f>SUM(CD123:CJ123)</f>
        <v>0</v>
      </c>
    </row>
    <row r="124" spans="2:94" ht="15" customHeight="1" x14ac:dyDescent="0.35">
      <c r="B124" s="7" t="s">
        <v>203</v>
      </c>
      <c r="C124" s="5" t="s">
        <v>159</v>
      </c>
      <c r="D124" s="241">
        <f>IF(D45&gt;0,(D35/D123)*D45,0)</f>
        <v>0</v>
      </c>
      <c r="E124" s="241">
        <f t="shared" ref="E124:J124" si="303">IF(E45&gt;0,(E35/E123)*E45,0)</f>
        <v>0</v>
      </c>
      <c r="F124" s="241">
        <f t="shared" si="303"/>
        <v>0</v>
      </c>
      <c r="G124" s="241">
        <f t="shared" si="303"/>
        <v>0</v>
      </c>
      <c r="H124" s="241">
        <f t="shared" si="303"/>
        <v>0</v>
      </c>
      <c r="I124" s="241">
        <f t="shared" si="303"/>
        <v>0</v>
      </c>
      <c r="J124" s="241">
        <f t="shared" si="303"/>
        <v>0</v>
      </c>
      <c r="K124" s="5"/>
      <c r="L124" s="5"/>
      <c r="M124" s="5"/>
      <c r="N124" s="5"/>
      <c r="O124" s="5"/>
      <c r="P124" s="271">
        <f t="shared" ref="P124:P125" si="304">SUM(D124:J124)</f>
        <v>0</v>
      </c>
      <c r="AB124" s="7" t="s">
        <v>203</v>
      </c>
      <c r="AC124" s="5" t="s">
        <v>159</v>
      </c>
      <c r="AD124" s="241">
        <f>IF(AD45&gt;0,(AD35/AD123)*AD45,0)</f>
        <v>0</v>
      </c>
      <c r="AE124" s="241">
        <f t="shared" ref="AE124:AJ124" si="305">IF(AE45&gt;0,(AE35/AE123)*AE45,0)</f>
        <v>0</v>
      </c>
      <c r="AF124" s="241">
        <f t="shared" si="305"/>
        <v>0</v>
      </c>
      <c r="AG124" s="241">
        <f t="shared" si="305"/>
        <v>0</v>
      </c>
      <c r="AH124" s="241">
        <f t="shared" si="305"/>
        <v>0</v>
      </c>
      <c r="AI124" s="241">
        <f t="shared" si="305"/>
        <v>0</v>
      </c>
      <c r="AJ124" s="241">
        <f t="shared" si="305"/>
        <v>0</v>
      </c>
      <c r="AK124" s="5"/>
      <c r="AL124" s="5"/>
      <c r="AM124" s="5"/>
      <c r="AN124" s="5"/>
      <c r="AO124" s="5"/>
      <c r="AP124" s="271">
        <f t="shared" ref="AP124:AP127" si="306">SUM(AD124:AJ124)</f>
        <v>0</v>
      </c>
      <c r="BB124" s="7" t="s">
        <v>203</v>
      </c>
      <c r="BC124" s="5" t="s">
        <v>159</v>
      </c>
      <c r="BD124" s="241">
        <f>IF(BD45&gt;0,(BD35/BD123)*BD45,0)</f>
        <v>0</v>
      </c>
      <c r="BE124" s="241">
        <f t="shared" ref="BE124:BJ124" si="307">IF(BE45&gt;0,(BE35/BE123)*BE45,0)</f>
        <v>0</v>
      </c>
      <c r="BF124" s="241">
        <f t="shared" si="307"/>
        <v>0</v>
      </c>
      <c r="BG124" s="241">
        <f t="shared" si="307"/>
        <v>0</v>
      </c>
      <c r="BH124" s="241">
        <f t="shared" si="307"/>
        <v>0</v>
      </c>
      <c r="BI124" s="241">
        <f t="shared" si="307"/>
        <v>0</v>
      </c>
      <c r="BJ124" s="241">
        <f t="shared" si="307"/>
        <v>0</v>
      </c>
      <c r="BK124" s="5"/>
      <c r="BL124" s="5"/>
      <c r="BM124" s="5"/>
      <c r="BN124" s="5"/>
      <c r="BO124" s="5"/>
      <c r="BP124" s="271">
        <f t="shared" ref="BP124:BP127" si="308">SUM(BD124:BJ124)</f>
        <v>0</v>
      </c>
      <c r="CB124" s="7" t="s">
        <v>203</v>
      </c>
      <c r="CC124" s="5" t="s">
        <v>159</v>
      </c>
      <c r="CD124" s="241">
        <f>IF(CD45&gt;0,(CD35/CD123)*CD45,0)</f>
        <v>0</v>
      </c>
      <c r="CE124" s="241">
        <f t="shared" ref="CE124:CJ124" si="309">IF(CE45&gt;0,(CE35/CE123)*CE45,0)</f>
        <v>0</v>
      </c>
      <c r="CF124" s="241">
        <f t="shared" si="309"/>
        <v>0</v>
      </c>
      <c r="CG124" s="241">
        <f t="shared" si="309"/>
        <v>0</v>
      </c>
      <c r="CH124" s="241">
        <f t="shared" si="309"/>
        <v>0</v>
      </c>
      <c r="CI124" s="241">
        <f t="shared" si="309"/>
        <v>0</v>
      </c>
      <c r="CJ124" s="241">
        <f t="shared" si="309"/>
        <v>0</v>
      </c>
      <c r="CK124" s="5"/>
      <c r="CL124" s="5"/>
      <c r="CM124" s="5"/>
      <c r="CN124" s="5"/>
      <c r="CO124" s="5"/>
      <c r="CP124" s="271">
        <f t="shared" ref="CP124:CP127" si="310">SUM(CD124:CJ124)</f>
        <v>0</v>
      </c>
    </row>
    <row r="125" spans="2:94" ht="15" customHeight="1" x14ac:dyDescent="0.35">
      <c r="B125" s="7"/>
      <c r="C125" s="5" t="s">
        <v>160</v>
      </c>
      <c r="D125" s="241">
        <f>IF(D45&gt;0,(D35/D123)*'Food &amp; beverage'!AD52,0)</f>
        <v>0</v>
      </c>
      <c r="E125" s="241">
        <f>IF(E45&gt;0,(E35/E123)*'Food &amp; beverage'!AE52,0)</f>
        <v>0</v>
      </c>
      <c r="F125" s="241">
        <f>IF(F45&gt;0,(F35/F123)*'Food &amp; beverage'!AF52,0)</f>
        <v>0</v>
      </c>
      <c r="G125" s="241">
        <f>IF(G45&gt;0,(G35/G123)*'Food &amp; beverage'!AG52,0)</f>
        <v>0</v>
      </c>
      <c r="H125" s="241">
        <f>IF(H45&gt;0,(H35/H123)*'Food &amp; beverage'!AH52,0)</f>
        <v>0</v>
      </c>
      <c r="I125" s="241">
        <f>IF(I45&gt;0,(I35/I123)*'Food &amp; beverage'!AI52,0)</f>
        <v>0</v>
      </c>
      <c r="J125" s="241">
        <f>IF(J45&gt;0,(J35/J123)*'Food &amp; beverage'!AJ52,0)</f>
        <v>0</v>
      </c>
      <c r="K125" s="5"/>
      <c r="L125" s="5"/>
      <c r="M125" s="5"/>
      <c r="N125" s="5"/>
      <c r="O125" s="5"/>
      <c r="P125" s="271">
        <f t="shared" si="304"/>
        <v>0</v>
      </c>
      <c r="AB125" s="7"/>
      <c r="AC125" s="5" t="s">
        <v>160</v>
      </c>
      <c r="AD125" s="241">
        <f>IF(AD45&gt;0,(AD35/AD123)*'Food &amp; beverage'!BD52,0)</f>
        <v>0</v>
      </c>
      <c r="AE125" s="241">
        <f>IF(AE45&gt;0,(AE35/AE123)*'Food &amp; beverage'!BE52,0)</f>
        <v>0</v>
      </c>
      <c r="AF125" s="241">
        <f>IF(AF45&gt;0,(AF35/AF123)*'Food &amp; beverage'!BF52,0)</f>
        <v>0</v>
      </c>
      <c r="AG125" s="241">
        <f>IF(AG45&gt;0,(AG35/AG123)*'Food &amp; beverage'!BG52,0)</f>
        <v>0</v>
      </c>
      <c r="AH125" s="241">
        <f>IF(AH45&gt;0,(AH35/AH123)*'Food &amp; beverage'!BH52,0)</f>
        <v>0</v>
      </c>
      <c r="AI125" s="241">
        <f>IF(AI45&gt;0,(AI35/AI123)*'Food &amp; beverage'!BI52,0)</f>
        <v>0</v>
      </c>
      <c r="AJ125" s="241">
        <f>IF(AJ45&gt;0,(AJ35/AJ123)*'Food &amp; beverage'!BJ52,0)</f>
        <v>0</v>
      </c>
      <c r="AK125" s="5"/>
      <c r="AL125" s="5"/>
      <c r="AM125" s="5"/>
      <c r="AN125" s="5"/>
      <c r="AO125" s="5"/>
      <c r="AP125" s="271">
        <f t="shared" si="306"/>
        <v>0</v>
      </c>
      <c r="BB125" s="7"/>
      <c r="BC125" s="5" t="s">
        <v>160</v>
      </c>
      <c r="BD125" s="241">
        <f>IF(BD45&gt;0,(BD35/BD123)*'Food &amp; beverage'!CD52,0)</f>
        <v>0</v>
      </c>
      <c r="BE125" s="241">
        <f>IF(BE45&gt;0,(BE35/BE123)*'Food &amp; beverage'!CE52,0)</f>
        <v>0</v>
      </c>
      <c r="BF125" s="241">
        <f>IF(BF45&gt;0,(BF35/BF123)*'Food &amp; beverage'!CF52,0)</f>
        <v>0</v>
      </c>
      <c r="BG125" s="241">
        <f>IF(BG45&gt;0,(BG35/BG123)*'Food &amp; beverage'!CG52,0)</f>
        <v>0</v>
      </c>
      <c r="BH125" s="241">
        <f>IF(BH45&gt;0,(BH35/BH123)*'Food &amp; beverage'!CH52,0)</f>
        <v>0</v>
      </c>
      <c r="BI125" s="241">
        <f>IF(BI45&gt;0,(BI35/BI123)*'Food &amp; beverage'!CI52,0)</f>
        <v>0</v>
      </c>
      <c r="BJ125" s="241">
        <f>IF(BJ45&gt;0,(BJ35/BJ123)*'Food &amp; beverage'!CJ52,0)</f>
        <v>0</v>
      </c>
      <c r="BK125" s="5"/>
      <c r="BL125" s="5"/>
      <c r="BM125" s="5"/>
      <c r="BN125" s="5"/>
      <c r="BO125" s="5"/>
      <c r="BP125" s="271">
        <f t="shared" si="308"/>
        <v>0</v>
      </c>
      <c r="CB125" s="7"/>
      <c r="CC125" s="5" t="s">
        <v>160</v>
      </c>
      <c r="CD125" s="241">
        <f>IF(CD45&gt;0,(CD35/CD123)*'Food &amp; beverage'!DD52,0)</f>
        <v>0</v>
      </c>
      <c r="CE125" s="241">
        <f>IF(CE45&gt;0,(CE35/CE123)*'Food &amp; beverage'!DE52,0)</f>
        <v>0</v>
      </c>
      <c r="CF125" s="241">
        <f>IF(CF45&gt;0,(CF35/CF123)*'Food &amp; beverage'!DF52,0)</f>
        <v>0</v>
      </c>
      <c r="CG125" s="241">
        <f>IF(CG45&gt;0,(CG35/CG123)*'Food &amp; beverage'!DG52,0)</f>
        <v>0</v>
      </c>
      <c r="CH125" s="241">
        <f>IF(CH45&gt;0,(CH35/CH123)*'Food &amp; beverage'!DH52,0)</f>
        <v>0</v>
      </c>
      <c r="CI125" s="241">
        <f>IF(CI45&gt;0,(CI35/CI123)*'Food &amp; beverage'!DI52,0)</f>
        <v>0</v>
      </c>
      <c r="CJ125" s="241">
        <f>IF(CJ45&gt;0,(CJ35/CJ123)*'Food &amp; beverage'!DJ52,0)</f>
        <v>0</v>
      </c>
      <c r="CK125" s="5"/>
      <c r="CL125" s="5"/>
      <c r="CM125" s="5"/>
      <c r="CN125" s="5"/>
      <c r="CO125" s="5"/>
      <c r="CP125" s="271">
        <f t="shared" si="310"/>
        <v>0</v>
      </c>
    </row>
    <row r="126" spans="2:94" ht="15" customHeight="1" x14ac:dyDescent="0.35">
      <c r="B126" s="7"/>
      <c r="C126" s="5" t="s">
        <v>157</v>
      </c>
      <c r="D126" s="241">
        <f>IF(D45&gt;0,(D35/D123)*Retail!D27,0)</f>
        <v>0</v>
      </c>
      <c r="E126" s="241">
        <f>IF(E45&gt;0,(E35/E123)*Retail!E27,0)</f>
        <v>0</v>
      </c>
      <c r="F126" s="241">
        <f>IF(F45&gt;0,(F35/F123)*Retail!F27,0)</f>
        <v>0</v>
      </c>
      <c r="G126" s="241">
        <f>IF(G45&gt;0,(G35/G123)*Retail!G27,0)</f>
        <v>0</v>
      </c>
      <c r="H126" s="241">
        <f>IF(H45&gt;0,(H35/H123)*Retail!H27,0)</f>
        <v>0</v>
      </c>
      <c r="I126" s="241">
        <f>IF(I45&gt;0,(I35/I123)*Retail!I27,0)</f>
        <v>0</v>
      </c>
      <c r="J126" s="241">
        <f>IF(J45&gt;0,(J35/J123)*Retail!J27,0)</f>
        <v>0</v>
      </c>
      <c r="K126" s="5"/>
      <c r="L126" s="5"/>
      <c r="M126" s="5"/>
      <c r="N126" s="5"/>
      <c r="O126" s="5"/>
      <c r="P126" s="271">
        <f t="shared" ref="P126:P127" si="311">SUM(D126:J126)</f>
        <v>0</v>
      </c>
      <c r="AB126" s="7"/>
      <c r="AC126" s="5" t="s">
        <v>157</v>
      </c>
      <c r="AD126" s="241">
        <f>IF(AD45&gt;0,(AD35/AD123)*Retail!AD27,0)</f>
        <v>0</v>
      </c>
      <c r="AE126" s="241">
        <f>IF(AE45&gt;0,(AE35/AE123)*Retail!AE27,0)</f>
        <v>0</v>
      </c>
      <c r="AF126" s="241">
        <f>IF(AF45&gt;0,(AF35/AF123)*Retail!AF27,0)</f>
        <v>0</v>
      </c>
      <c r="AG126" s="241">
        <f>IF(AG45&gt;0,(AG35/AG123)*Retail!AG27,0)</f>
        <v>0</v>
      </c>
      <c r="AH126" s="241">
        <f>IF(AH45&gt;0,(AH35/AH123)*Retail!AH27,0)</f>
        <v>0</v>
      </c>
      <c r="AI126" s="241">
        <f>IF(AI45&gt;0,(AI35/AI123)*Retail!AI27,0)</f>
        <v>0</v>
      </c>
      <c r="AJ126" s="241">
        <f>IF(AJ45&gt;0,(AJ35/AJ123)*Retail!AJ27,0)</f>
        <v>0</v>
      </c>
      <c r="AK126" s="5"/>
      <c r="AL126" s="5"/>
      <c r="AM126" s="5"/>
      <c r="AN126" s="5"/>
      <c r="AO126" s="5"/>
      <c r="AP126" s="271">
        <f t="shared" si="306"/>
        <v>0</v>
      </c>
      <c r="BB126" s="7"/>
      <c r="BC126" s="5" t="s">
        <v>157</v>
      </c>
      <c r="BD126" s="241">
        <f>IF(BD45&gt;0,(BD35/BD123)*Retail!BD27,0)</f>
        <v>0</v>
      </c>
      <c r="BE126" s="241">
        <f>IF(BE45&gt;0,(BE35/BE123)*Retail!BE27,0)</f>
        <v>0</v>
      </c>
      <c r="BF126" s="241">
        <f>IF(BF45&gt;0,(BF35/BF123)*Retail!BF27,0)</f>
        <v>0</v>
      </c>
      <c r="BG126" s="241">
        <f>IF(BG45&gt;0,(BG35/BG123)*Retail!BG27,0)</f>
        <v>0</v>
      </c>
      <c r="BH126" s="241">
        <f>IF(BH45&gt;0,(BH35/BH123)*Retail!BH27,0)</f>
        <v>0</v>
      </c>
      <c r="BI126" s="241">
        <f>IF(BI45&gt;0,(BI35/BI123)*Retail!BI27,0)</f>
        <v>0</v>
      </c>
      <c r="BJ126" s="241">
        <f>IF(BJ45&gt;0,(BJ35/BJ123)*Retail!BJ27,0)</f>
        <v>0</v>
      </c>
      <c r="BK126" s="5"/>
      <c r="BL126" s="5"/>
      <c r="BM126" s="5"/>
      <c r="BN126" s="5"/>
      <c r="BO126" s="5"/>
      <c r="BP126" s="271">
        <f t="shared" si="308"/>
        <v>0</v>
      </c>
      <c r="CB126" s="7"/>
      <c r="CC126" s="5" t="s">
        <v>157</v>
      </c>
      <c r="CD126" s="241">
        <f>IF(CD45&gt;0,(CD35/CD123)*Retail!CD27,0)</f>
        <v>0</v>
      </c>
      <c r="CE126" s="241">
        <f>IF(CE45&gt;0,(CE35/CE123)*Retail!CE27,0)</f>
        <v>0</v>
      </c>
      <c r="CF126" s="241">
        <f>IF(CF45&gt;0,(CF35/CF123)*Retail!CF27,0)</f>
        <v>0</v>
      </c>
      <c r="CG126" s="241">
        <f>IF(CG45&gt;0,(CG35/CG123)*Retail!CG27,0)</f>
        <v>0</v>
      </c>
      <c r="CH126" s="241">
        <f>IF(CH45&gt;0,(CH35/CH123)*Retail!CH27,0)</f>
        <v>0</v>
      </c>
      <c r="CI126" s="241">
        <f>IF(CI45&gt;0,(CI35/CI123)*Retail!CI27,0)</f>
        <v>0</v>
      </c>
      <c r="CJ126" s="241">
        <f>IF(CJ45&gt;0,(CJ35/CJ123)*Retail!CJ27,0)</f>
        <v>0</v>
      </c>
      <c r="CK126" s="5"/>
      <c r="CL126" s="5"/>
      <c r="CM126" s="5"/>
      <c r="CN126" s="5"/>
      <c r="CO126" s="5"/>
      <c r="CP126" s="271">
        <f t="shared" si="310"/>
        <v>0</v>
      </c>
    </row>
    <row r="127" spans="2:94" x14ac:dyDescent="0.35">
      <c r="B127" s="9"/>
      <c r="C127" s="13" t="s">
        <v>0</v>
      </c>
      <c r="D127" s="241">
        <f>IF(D45&gt;0,(D35/D123)*Other!D48,0)</f>
        <v>0</v>
      </c>
      <c r="E127" s="241">
        <f>IF(E45&gt;0,(E35/E123)*Other!E48,0)</f>
        <v>0</v>
      </c>
      <c r="F127" s="241">
        <f>IF(F45&gt;0,(F35/F123)*Other!F48,0)</f>
        <v>0</v>
      </c>
      <c r="G127" s="241">
        <f>IF(G45&gt;0,(G35/G123)*Other!G48,0)</f>
        <v>0</v>
      </c>
      <c r="H127" s="241">
        <f>IF(H45&gt;0,(H35/H123)*Other!H48,0)</f>
        <v>0</v>
      </c>
      <c r="I127" s="241">
        <f>IF(I45&gt;0,(I35/I123)*Other!I48,0)</f>
        <v>0</v>
      </c>
      <c r="J127" s="241">
        <f>IF(J45&gt;0,(J35/J123)*Other!J48,0)</f>
        <v>0</v>
      </c>
      <c r="K127" s="5"/>
      <c r="L127" s="5"/>
      <c r="M127" s="5"/>
      <c r="N127" s="5"/>
      <c r="O127" s="5"/>
      <c r="P127" s="271">
        <f t="shared" si="311"/>
        <v>0</v>
      </c>
      <c r="AB127" s="9"/>
      <c r="AC127" s="13" t="s">
        <v>0</v>
      </c>
      <c r="AD127" s="241">
        <f>IF(AD45&gt;0,(AD35/AD123)*Other!AD48,0)</f>
        <v>0</v>
      </c>
      <c r="AE127" s="241">
        <f>IF(AE45&gt;0,(AE35/AE123)*Other!AE48,0)</f>
        <v>0</v>
      </c>
      <c r="AF127" s="241">
        <f>IF(AF45&gt;0,(AF35/AF123)*Other!AF48,0)</f>
        <v>0</v>
      </c>
      <c r="AG127" s="241">
        <f>IF(AG45&gt;0,(AG35/AG123)*Other!AG48,0)</f>
        <v>0</v>
      </c>
      <c r="AH127" s="241">
        <f>IF(AH45&gt;0,(AH35/AH123)*Other!AH48,0)</f>
        <v>0</v>
      </c>
      <c r="AI127" s="241">
        <f>IF(AI45&gt;0,(AI35/AI123)*Other!AI48,0)</f>
        <v>0</v>
      </c>
      <c r="AJ127" s="241">
        <f>IF(AJ45&gt;0,(AJ35/AJ123)*Other!AJ48,0)</f>
        <v>0</v>
      </c>
      <c r="AK127" s="5"/>
      <c r="AL127" s="5"/>
      <c r="AM127" s="5"/>
      <c r="AN127" s="5"/>
      <c r="AO127" s="5"/>
      <c r="AP127" s="271">
        <f t="shared" si="306"/>
        <v>0</v>
      </c>
      <c r="BB127" s="9"/>
      <c r="BC127" s="13" t="s">
        <v>0</v>
      </c>
      <c r="BD127" s="241">
        <f>IF(BD45&gt;0,(BD35/BD123)*Other!BD48,0)</f>
        <v>0</v>
      </c>
      <c r="BE127" s="241">
        <f>IF(BE45&gt;0,(BE35/BE123)*Other!BE48,0)</f>
        <v>0</v>
      </c>
      <c r="BF127" s="241">
        <f>IF(BF45&gt;0,(BF35/BF123)*Other!BF48,0)</f>
        <v>0</v>
      </c>
      <c r="BG127" s="241">
        <f>IF(BG45&gt;0,(BG35/BG123)*Other!BG48,0)</f>
        <v>0</v>
      </c>
      <c r="BH127" s="241">
        <f>IF(BH45&gt;0,(BH35/BH123)*Other!BH48,0)</f>
        <v>0</v>
      </c>
      <c r="BI127" s="241">
        <f>IF(BI45&gt;0,(BI35/BI123)*Other!BI48,0)</f>
        <v>0</v>
      </c>
      <c r="BJ127" s="241">
        <f>IF(BJ45&gt;0,(BJ35/BJ123)*Other!BJ48,0)</f>
        <v>0</v>
      </c>
      <c r="BK127" s="5"/>
      <c r="BL127" s="5"/>
      <c r="BM127" s="5"/>
      <c r="BN127" s="5"/>
      <c r="BO127" s="5"/>
      <c r="BP127" s="271">
        <f t="shared" si="308"/>
        <v>0</v>
      </c>
      <c r="CB127" s="9"/>
      <c r="CC127" s="13" t="s">
        <v>0</v>
      </c>
      <c r="CD127" s="241">
        <f>IF(CD45&gt;0,(CD35/CD123)*Other!CD48,0)</f>
        <v>0</v>
      </c>
      <c r="CE127" s="241">
        <f>IF(CE45&gt;0,(CE35/CE123)*Other!CE48,0)</f>
        <v>0</v>
      </c>
      <c r="CF127" s="241">
        <f>IF(CF45&gt;0,(CF35/CF123)*Other!CF48,0)</f>
        <v>0</v>
      </c>
      <c r="CG127" s="241">
        <f>IF(CG45&gt;0,(CG35/CG123)*Other!CG48,0)</f>
        <v>0</v>
      </c>
      <c r="CH127" s="241">
        <f>IF(CH45&gt;0,(CH35/CH123)*Other!CH48,0)</f>
        <v>0</v>
      </c>
      <c r="CI127" s="241">
        <f>IF(CI45&gt;0,(CI35/CI123)*Other!CI48,0)</f>
        <v>0</v>
      </c>
      <c r="CJ127" s="241">
        <f>IF(CJ45&gt;0,(CJ35/CJ123)*Other!CJ48,0)</f>
        <v>0</v>
      </c>
      <c r="CK127" s="5"/>
      <c r="CL127" s="5"/>
      <c r="CM127" s="5"/>
      <c r="CN127" s="5"/>
      <c r="CO127" s="5"/>
      <c r="CP127" s="271">
        <f t="shared" si="310"/>
        <v>0</v>
      </c>
    </row>
    <row r="128" spans="2:94" x14ac:dyDescent="0.35">
      <c r="B128" s="9"/>
      <c r="C128" s="13"/>
      <c r="D128" s="32"/>
      <c r="E128" s="32"/>
      <c r="F128" s="32"/>
      <c r="G128" s="32"/>
      <c r="H128" s="32"/>
      <c r="I128" s="32"/>
      <c r="J128" s="32"/>
      <c r="K128" s="5"/>
      <c r="L128" s="5"/>
      <c r="M128" s="5"/>
      <c r="N128" s="5"/>
      <c r="O128" s="5"/>
      <c r="P128" s="246"/>
      <c r="AB128" s="9"/>
      <c r="AC128" s="13"/>
      <c r="AD128" s="32"/>
      <c r="AE128" s="32"/>
      <c r="AF128" s="32"/>
      <c r="AG128" s="32"/>
      <c r="AH128" s="32"/>
      <c r="AI128" s="32"/>
      <c r="AJ128" s="32"/>
      <c r="AK128" s="5"/>
      <c r="AL128" s="5"/>
      <c r="AM128" s="5"/>
      <c r="AN128" s="5"/>
      <c r="AO128" s="5"/>
      <c r="AP128" s="246"/>
      <c r="BB128" s="9"/>
      <c r="BC128" s="13"/>
      <c r="BD128" s="32"/>
      <c r="BE128" s="32"/>
      <c r="BF128" s="32"/>
      <c r="BG128" s="32"/>
      <c r="BH128" s="32"/>
      <c r="BI128" s="32"/>
      <c r="BJ128" s="32"/>
      <c r="BK128" s="5"/>
      <c r="BL128" s="5"/>
      <c r="BM128" s="5"/>
      <c r="BN128" s="5"/>
      <c r="BO128" s="5"/>
      <c r="BP128" s="246"/>
      <c r="CB128" s="9"/>
      <c r="CC128" s="13"/>
      <c r="CD128" s="32"/>
      <c r="CE128" s="32"/>
      <c r="CF128" s="32"/>
      <c r="CG128" s="32"/>
      <c r="CH128" s="32"/>
      <c r="CI128" s="32"/>
      <c r="CJ128" s="32"/>
      <c r="CK128" s="5"/>
      <c r="CL128" s="5"/>
      <c r="CM128" s="5"/>
      <c r="CN128" s="5"/>
      <c r="CO128" s="5"/>
      <c r="CP128" s="246"/>
    </row>
    <row r="129" spans="2:94" hidden="1" x14ac:dyDescent="0.35">
      <c r="B129" s="11" t="s">
        <v>165</v>
      </c>
      <c r="C129" s="5"/>
      <c r="D129" s="35"/>
      <c r="E129" s="33"/>
      <c r="F129" s="33"/>
      <c r="G129" s="33"/>
      <c r="H129" s="33"/>
      <c r="I129" s="33"/>
      <c r="J129" s="33"/>
      <c r="P129" s="18"/>
      <c r="AB129" s="11" t="s">
        <v>165</v>
      </c>
      <c r="AC129" s="5"/>
      <c r="AD129" s="35"/>
      <c r="AE129" s="33"/>
      <c r="AF129" s="33"/>
      <c r="AG129" s="33"/>
      <c r="AH129" s="33"/>
      <c r="AI129" s="33"/>
      <c r="AJ129" s="33"/>
      <c r="AP129" s="18"/>
      <c r="BB129" s="11" t="s">
        <v>165</v>
      </c>
      <c r="BC129" s="5"/>
      <c r="BD129" s="35"/>
      <c r="BE129" s="33"/>
      <c r="BF129" s="33"/>
      <c r="BG129" s="33"/>
      <c r="BH129" s="33"/>
      <c r="BI129" s="33"/>
      <c r="BJ129" s="33"/>
      <c r="BP129" s="18"/>
      <c r="CB129" s="11" t="s">
        <v>165</v>
      </c>
      <c r="CC129" s="5"/>
      <c r="CD129" s="35"/>
      <c r="CE129" s="33"/>
      <c r="CF129" s="33"/>
      <c r="CG129" s="33"/>
      <c r="CH129" s="33"/>
      <c r="CI129" s="33"/>
      <c r="CJ129" s="33"/>
      <c r="CP129" s="18"/>
    </row>
    <row r="130" spans="2:94" hidden="1" x14ac:dyDescent="0.35">
      <c r="B130" s="187" t="s">
        <v>162</v>
      </c>
      <c r="C130" s="243" t="s">
        <v>161</v>
      </c>
      <c r="D130" s="35"/>
      <c r="E130" s="33"/>
      <c r="F130" s="33"/>
      <c r="G130" s="33"/>
      <c r="H130" s="33"/>
      <c r="I130" s="33"/>
      <c r="J130" s="33"/>
      <c r="P130" s="18"/>
      <c r="AB130" s="187" t="s">
        <v>162</v>
      </c>
      <c r="AC130" s="243" t="s">
        <v>161</v>
      </c>
      <c r="AD130" s="35"/>
      <c r="AE130" s="33"/>
      <c r="AF130" s="33"/>
      <c r="AG130" s="33"/>
      <c r="AH130" s="33"/>
      <c r="AI130" s="33"/>
      <c r="AJ130" s="33"/>
      <c r="AP130" s="18"/>
      <c r="BB130" s="187" t="s">
        <v>162</v>
      </c>
      <c r="BC130" s="243" t="s">
        <v>161</v>
      </c>
      <c r="BD130" s="35"/>
      <c r="BE130" s="33"/>
      <c r="BF130" s="33"/>
      <c r="BG130" s="33"/>
      <c r="BH130" s="33"/>
      <c r="BI130" s="33"/>
      <c r="BJ130" s="33"/>
      <c r="BP130" s="18"/>
      <c r="CB130" s="187" t="s">
        <v>162</v>
      </c>
      <c r="CC130" s="243" t="s">
        <v>161</v>
      </c>
      <c r="CD130" s="35"/>
      <c r="CE130" s="33"/>
      <c r="CF130" s="33"/>
      <c r="CG130" s="33"/>
      <c r="CH130" s="33"/>
      <c r="CI130" s="33"/>
      <c r="CJ130" s="33"/>
      <c r="CP130" s="18"/>
    </row>
    <row r="131" spans="2:94" hidden="1" x14ac:dyDescent="0.35">
      <c r="B131" s="242" t="s">
        <v>164</v>
      </c>
      <c r="C131" s="188"/>
      <c r="D131" s="35"/>
      <c r="E131" s="33"/>
      <c r="F131" s="33"/>
      <c r="G131" s="33"/>
      <c r="H131" s="33"/>
      <c r="I131" s="33"/>
      <c r="J131" s="33"/>
      <c r="P131" s="18"/>
      <c r="AB131" s="242" t="str">
        <f>B131</f>
        <v>Utilities</v>
      </c>
      <c r="AC131" s="188">
        <f>C131</f>
        <v>0</v>
      </c>
      <c r="AD131" s="35"/>
      <c r="AE131" s="33"/>
      <c r="AF131" s="33"/>
      <c r="AG131" s="33"/>
      <c r="AH131" s="33"/>
      <c r="AI131" s="33"/>
      <c r="AJ131" s="33"/>
      <c r="AP131" s="18"/>
      <c r="BB131" s="242" t="str">
        <f>AB131</f>
        <v>Utilities</v>
      </c>
      <c r="BC131" s="188">
        <v>0.05</v>
      </c>
      <c r="BD131" s="35"/>
      <c r="BE131" s="33"/>
      <c r="BF131" s="33"/>
      <c r="BG131" s="33"/>
      <c r="BH131" s="33"/>
      <c r="BI131" s="33"/>
      <c r="BJ131" s="33"/>
      <c r="BP131" s="18"/>
      <c r="CB131" s="242" t="str">
        <f>BB131</f>
        <v>Utilities</v>
      </c>
      <c r="CC131" s="188">
        <v>0.05</v>
      </c>
      <c r="CD131" s="35"/>
      <c r="CE131" s="33"/>
      <c r="CF131" s="33"/>
      <c r="CG131" s="33"/>
      <c r="CH131" s="33"/>
      <c r="CI131" s="33"/>
      <c r="CJ131" s="33"/>
      <c r="CP131" s="18"/>
    </row>
    <row r="132" spans="2:94" hidden="1" x14ac:dyDescent="0.35">
      <c r="B132" s="242" t="s">
        <v>175</v>
      </c>
      <c r="C132" s="188"/>
      <c r="D132" s="35"/>
      <c r="E132" s="33"/>
      <c r="F132" s="33"/>
      <c r="G132" s="33"/>
      <c r="H132" s="33"/>
      <c r="I132" s="33"/>
      <c r="J132" s="33"/>
      <c r="P132" s="18"/>
      <c r="AB132" s="242" t="str">
        <f t="shared" ref="AB132:AB138" si="312">B132</f>
        <v>Maintenance</v>
      </c>
      <c r="AC132" s="188">
        <f t="shared" ref="AC132:AC138" si="313">C132</f>
        <v>0</v>
      </c>
      <c r="AD132" s="35"/>
      <c r="AE132" s="33"/>
      <c r="AF132" s="33"/>
      <c r="AG132" s="33"/>
      <c r="AH132" s="33"/>
      <c r="AI132" s="33"/>
      <c r="AJ132" s="33"/>
      <c r="AP132" s="18"/>
      <c r="BB132" s="242" t="str">
        <f t="shared" ref="BB132:BB138" si="314">AB132</f>
        <v>Maintenance</v>
      </c>
      <c r="BC132" s="188">
        <v>0.05</v>
      </c>
      <c r="BD132" s="35"/>
      <c r="BE132" s="33"/>
      <c r="BF132" s="33"/>
      <c r="BG132" s="33"/>
      <c r="BH132" s="33"/>
      <c r="BI132" s="33"/>
      <c r="BJ132" s="33"/>
      <c r="BP132" s="18"/>
      <c r="CB132" s="242" t="str">
        <f t="shared" ref="CB132:CB138" si="315">BB132</f>
        <v>Maintenance</v>
      </c>
      <c r="CC132" s="188">
        <v>0.05</v>
      </c>
      <c r="CD132" s="35"/>
      <c r="CE132" s="33"/>
      <c r="CF132" s="33"/>
      <c r="CG132" s="33"/>
      <c r="CH132" s="33"/>
      <c r="CI132" s="33"/>
      <c r="CJ132" s="33"/>
      <c r="CP132" s="18"/>
    </row>
    <row r="133" spans="2:94" hidden="1" x14ac:dyDescent="0.35">
      <c r="B133" s="242" t="s">
        <v>166</v>
      </c>
      <c r="C133" s="188"/>
      <c r="D133" s="35"/>
      <c r="E133" s="33"/>
      <c r="F133" s="33"/>
      <c r="G133" s="33"/>
      <c r="H133" s="33"/>
      <c r="I133" s="33"/>
      <c r="J133" s="33"/>
      <c r="P133" s="18"/>
      <c r="AB133" s="242" t="str">
        <f t="shared" si="312"/>
        <v>Cleaning materials</v>
      </c>
      <c r="AC133" s="188">
        <f t="shared" si="313"/>
        <v>0</v>
      </c>
      <c r="AD133" s="35"/>
      <c r="AE133" s="33"/>
      <c r="AF133" s="33"/>
      <c r="AG133" s="33"/>
      <c r="AH133" s="33"/>
      <c r="AI133" s="33"/>
      <c r="AJ133" s="33"/>
      <c r="AP133" s="18"/>
      <c r="BB133" s="242" t="str">
        <f t="shared" si="314"/>
        <v>Cleaning materials</v>
      </c>
      <c r="BC133" s="188">
        <v>0.01</v>
      </c>
      <c r="BD133" s="35"/>
      <c r="BE133" s="33"/>
      <c r="BF133" s="33"/>
      <c r="BG133" s="33"/>
      <c r="BH133" s="33"/>
      <c r="BI133" s="33"/>
      <c r="BJ133" s="33"/>
      <c r="BP133" s="18"/>
      <c r="CB133" s="242" t="str">
        <f t="shared" si="315"/>
        <v>Cleaning materials</v>
      </c>
      <c r="CC133" s="188">
        <v>0.01</v>
      </c>
      <c r="CD133" s="35"/>
      <c r="CE133" s="33"/>
      <c r="CF133" s="33"/>
      <c r="CG133" s="33"/>
      <c r="CH133" s="33"/>
      <c r="CI133" s="33"/>
      <c r="CJ133" s="33"/>
      <c r="CP133" s="18"/>
    </row>
    <row r="134" spans="2:94" hidden="1" x14ac:dyDescent="0.35">
      <c r="B134" s="242" t="s">
        <v>174</v>
      </c>
      <c r="C134" s="188"/>
      <c r="D134" s="35"/>
      <c r="E134" s="33"/>
      <c r="F134" s="33"/>
      <c r="G134" s="33"/>
      <c r="H134" s="33"/>
      <c r="I134" s="33"/>
      <c r="J134" s="33"/>
      <c r="P134" s="18"/>
      <c r="AB134" s="242" t="str">
        <f t="shared" si="312"/>
        <v xml:space="preserve">Printed Material </v>
      </c>
      <c r="AC134" s="188">
        <f t="shared" si="313"/>
        <v>0</v>
      </c>
      <c r="AD134" s="35"/>
      <c r="AE134" s="33"/>
      <c r="AF134" s="33"/>
      <c r="AG134" s="33"/>
      <c r="AH134" s="33"/>
      <c r="AI134" s="33"/>
      <c r="AJ134" s="33"/>
      <c r="AP134" s="18"/>
      <c r="BB134" s="242" t="str">
        <f t="shared" si="314"/>
        <v xml:space="preserve">Printed Material </v>
      </c>
      <c r="BC134" s="188">
        <v>0.01</v>
      </c>
      <c r="BD134" s="35"/>
      <c r="BE134" s="33"/>
      <c r="BF134" s="33"/>
      <c r="BG134" s="33"/>
      <c r="BH134" s="33"/>
      <c r="BI134" s="33"/>
      <c r="BJ134" s="33"/>
      <c r="BP134" s="18"/>
      <c r="CB134" s="242" t="str">
        <f t="shared" si="315"/>
        <v xml:space="preserve">Printed Material </v>
      </c>
      <c r="CC134" s="188">
        <v>0.01</v>
      </c>
      <c r="CD134" s="35"/>
      <c r="CE134" s="33"/>
      <c r="CF134" s="33"/>
      <c r="CG134" s="33"/>
      <c r="CH134" s="33"/>
      <c r="CI134" s="33"/>
      <c r="CJ134" s="33"/>
      <c r="CP134" s="18"/>
    </row>
    <row r="135" spans="2:94" hidden="1" x14ac:dyDescent="0.35">
      <c r="B135" s="242"/>
      <c r="C135" s="188"/>
      <c r="D135" s="35"/>
      <c r="E135" s="33"/>
      <c r="F135" s="33"/>
      <c r="G135" s="33"/>
      <c r="H135" s="33"/>
      <c r="I135" s="33"/>
      <c r="J135" s="33"/>
      <c r="P135" s="18"/>
      <c r="AB135" s="242">
        <f t="shared" si="312"/>
        <v>0</v>
      </c>
      <c r="AC135" s="188">
        <f t="shared" si="313"/>
        <v>0</v>
      </c>
      <c r="AD135" s="35"/>
      <c r="AE135" s="33"/>
      <c r="AF135" s="33"/>
      <c r="AG135" s="33"/>
      <c r="AH135" s="33"/>
      <c r="AI135" s="33"/>
      <c r="AJ135" s="33"/>
      <c r="AP135" s="18"/>
      <c r="BB135" s="242">
        <f t="shared" si="314"/>
        <v>0</v>
      </c>
      <c r="BC135" s="188"/>
      <c r="BD135" s="35"/>
      <c r="BE135" s="33"/>
      <c r="BF135" s="33"/>
      <c r="BG135" s="33"/>
      <c r="BH135" s="33"/>
      <c r="BI135" s="33"/>
      <c r="BJ135" s="33"/>
      <c r="BP135" s="18"/>
      <c r="CB135" s="242">
        <f t="shared" si="315"/>
        <v>0</v>
      </c>
      <c r="CC135" s="188"/>
      <c r="CD135" s="35"/>
      <c r="CE135" s="33"/>
      <c r="CF135" s="33"/>
      <c r="CG135" s="33"/>
      <c r="CH135" s="33"/>
      <c r="CI135" s="33"/>
      <c r="CJ135" s="33"/>
      <c r="CP135" s="18"/>
    </row>
    <row r="136" spans="2:94" hidden="1" x14ac:dyDescent="0.35">
      <c r="B136" s="242"/>
      <c r="C136" s="188"/>
      <c r="D136" s="35"/>
      <c r="E136" s="33"/>
      <c r="F136" s="33"/>
      <c r="G136" s="33"/>
      <c r="H136" s="33"/>
      <c r="I136" s="33"/>
      <c r="J136" s="33"/>
      <c r="P136" s="18"/>
      <c r="AB136" s="242">
        <f t="shared" si="312"/>
        <v>0</v>
      </c>
      <c r="AC136" s="188">
        <f t="shared" si="313"/>
        <v>0</v>
      </c>
      <c r="AD136" s="35"/>
      <c r="AE136" s="33"/>
      <c r="AF136" s="33"/>
      <c r="AG136" s="33"/>
      <c r="AH136" s="33"/>
      <c r="AI136" s="33"/>
      <c r="AJ136" s="33"/>
      <c r="AP136" s="18"/>
      <c r="BB136" s="242">
        <f t="shared" si="314"/>
        <v>0</v>
      </c>
      <c r="BC136" s="188"/>
      <c r="BD136" s="35"/>
      <c r="BE136" s="33"/>
      <c r="BF136" s="33"/>
      <c r="BG136" s="33"/>
      <c r="BH136" s="33"/>
      <c r="BI136" s="33"/>
      <c r="BJ136" s="33"/>
      <c r="BP136" s="18"/>
      <c r="CB136" s="242">
        <f t="shared" si="315"/>
        <v>0</v>
      </c>
      <c r="CC136" s="188"/>
      <c r="CD136" s="35"/>
      <c r="CE136" s="33"/>
      <c r="CF136" s="33"/>
      <c r="CG136" s="33"/>
      <c r="CH136" s="33"/>
      <c r="CI136" s="33"/>
      <c r="CJ136" s="33"/>
      <c r="CP136" s="18"/>
    </row>
    <row r="137" spans="2:94" hidden="1" x14ac:dyDescent="0.35">
      <c r="B137" s="242"/>
      <c r="C137" s="188"/>
      <c r="D137" s="35"/>
      <c r="E137" s="33"/>
      <c r="F137" s="33"/>
      <c r="G137" s="33"/>
      <c r="H137" s="33"/>
      <c r="I137" s="33"/>
      <c r="J137" s="33"/>
      <c r="P137" s="18"/>
      <c r="AB137" s="242">
        <f t="shared" si="312"/>
        <v>0</v>
      </c>
      <c r="AC137" s="188">
        <f t="shared" si="313"/>
        <v>0</v>
      </c>
      <c r="AD137" s="35"/>
      <c r="AE137" s="33"/>
      <c r="AF137" s="33"/>
      <c r="AG137" s="33"/>
      <c r="AH137" s="33"/>
      <c r="AI137" s="33"/>
      <c r="AJ137" s="33"/>
      <c r="AP137" s="18"/>
      <c r="BB137" s="242">
        <f t="shared" si="314"/>
        <v>0</v>
      </c>
      <c r="BC137" s="188"/>
      <c r="BD137" s="35"/>
      <c r="BE137" s="33"/>
      <c r="BF137" s="33"/>
      <c r="BG137" s="33"/>
      <c r="BH137" s="33"/>
      <c r="BI137" s="33"/>
      <c r="BJ137" s="33"/>
      <c r="BP137" s="18"/>
      <c r="CB137" s="242">
        <f t="shared" si="315"/>
        <v>0</v>
      </c>
      <c r="CC137" s="188"/>
      <c r="CD137" s="35"/>
      <c r="CE137" s="33"/>
      <c r="CF137" s="33"/>
      <c r="CG137" s="33"/>
      <c r="CH137" s="33"/>
      <c r="CI137" s="33"/>
      <c r="CJ137" s="33"/>
      <c r="CP137" s="18"/>
    </row>
    <row r="138" spans="2:94" hidden="1" x14ac:dyDescent="0.35">
      <c r="B138" s="242"/>
      <c r="C138" s="188"/>
      <c r="D138" s="35"/>
      <c r="E138" s="33"/>
      <c r="F138" s="33"/>
      <c r="G138" s="33"/>
      <c r="H138" s="33"/>
      <c r="I138" s="33"/>
      <c r="J138" s="33"/>
      <c r="P138" s="18"/>
      <c r="AB138" s="242">
        <f t="shared" si="312"/>
        <v>0</v>
      </c>
      <c r="AC138" s="188">
        <f t="shared" si="313"/>
        <v>0</v>
      </c>
      <c r="AD138" s="35"/>
      <c r="AE138" s="33"/>
      <c r="AF138" s="33"/>
      <c r="AG138" s="33"/>
      <c r="AH138" s="33"/>
      <c r="AI138" s="33"/>
      <c r="AJ138" s="33"/>
      <c r="AP138" s="18"/>
      <c r="BB138" s="242">
        <f t="shared" si="314"/>
        <v>0</v>
      </c>
      <c r="BC138" s="188"/>
      <c r="BD138" s="35"/>
      <c r="BE138" s="33"/>
      <c r="BF138" s="33"/>
      <c r="BG138" s="33"/>
      <c r="BH138" s="33"/>
      <c r="BI138" s="33"/>
      <c r="BJ138" s="33"/>
      <c r="BP138" s="18"/>
      <c r="CB138" s="242">
        <f t="shared" si="315"/>
        <v>0</v>
      </c>
      <c r="CC138" s="188"/>
      <c r="CD138" s="35"/>
      <c r="CE138" s="33"/>
      <c r="CF138" s="33"/>
      <c r="CG138" s="33"/>
      <c r="CH138" s="33"/>
      <c r="CI138" s="33"/>
      <c r="CJ138" s="33"/>
      <c r="CP138" s="18"/>
    </row>
    <row r="139" spans="2:94" hidden="1" x14ac:dyDescent="0.35">
      <c r="B139" s="244"/>
      <c r="C139" s="245">
        <f>SUM(C131:C138)</f>
        <v>0</v>
      </c>
      <c r="D139" s="35"/>
      <c r="E139" s="33"/>
      <c r="F139" s="33"/>
      <c r="G139" s="33"/>
      <c r="H139" s="33"/>
      <c r="I139" s="33"/>
      <c r="J139" s="33"/>
      <c r="P139" s="18"/>
      <c r="AB139" s="244"/>
      <c r="AC139" s="245">
        <f>SUM(AC131:AC138)</f>
        <v>0</v>
      </c>
      <c r="AD139" s="35"/>
      <c r="AE139" s="33"/>
      <c r="AF139" s="33"/>
      <c r="AG139" s="33"/>
      <c r="AH139" s="33"/>
      <c r="AI139" s="33"/>
      <c r="AJ139" s="33"/>
      <c r="AP139" s="18"/>
      <c r="BB139" s="244"/>
      <c r="BC139" s="245">
        <f>SUM(BC131:BC138)</f>
        <v>0.12</v>
      </c>
      <c r="BD139" s="35"/>
      <c r="BE139" s="33"/>
      <c r="BF139" s="33"/>
      <c r="BG139" s="33"/>
      <c r="BH139" s="33"/>
      <c r="BI139" s="33"/>
      <c r="BJ139" s="33"/>
      <c r="BP139" s="18"/>
      <c r="CB139" s="244"/>
      <c r="CC139" s="245">
        <f>SUM(CC131:CC138)</f>
        <v>0.12</v>
      </c>
      <c r="CD139" s="35"/>
      <c r="CE139" s="33"/>
      <c r="CF139" s="33"/>
      <c r="CG139" s="33"/>
      <c r="CH139" s="33"/>
      <c r="CI139" s="33"/>
      <c r="CJ139" s="33"/>
      <c r="CP139" s="18"/>
    </row>
    <row r="140" spans="2:94" x14ac:dyDescent="0.35">
      <c r="B140" s="4"/>
      <c r="C140" s="5"/>
      <c r="D140" s="5"/>
      <c r="E140" s="5"/>
      <c r="F140" s="5"/>
      <c r="G140" s="5"/>
      <c r="H140" s="5"/>
      <c r="I140" s="5"/>
      <c r="P140" s="18"/>
      <c r="AB140" s="4"/>
      <c r="AC140" s="5"/>
      <c r="AD140" s="5"/>
      <c r="AE140" s="5"/>
      <c r="AF140" s="5"/>
      <c r="AG140" s="5"/>
      <c r="AH140" s="5"/>
      <c r="AI140" s="5"/>
      <c r="AP140" s="18"/>
      <c r="BB140" s="4"/>
      <c r="BC140" s="5"/>
      <c r="BD140" s="5"/>
      <c r="BE140" s="5"/>
      <c r="BF140" s="5"/>
      <c r="BG140" s="5"/>
      <c r="BH140" s="5"/>
      <c r="BI140" s="5"/>
      <c r="BP140" s="18"/>
      <c r="CB140" s="4"/>
      <c r="CC140" s="5"/>
      <c r="CD140" s="5"/>
      <c r="CE140" s="5"/>
      <c r="CF140" s="5"/>
      <c r="CG140" s="5"/>
      <c r="CH140" s="5"/>
      <c r="CI140" s="5"/>
      <c r="CP140" s="18"/>
    </row>
    <row r="141" spans="2:94" x14ac:dyDescent="0.35">
      <c r="B141" s="10" t="s">
        <v>275</v>
      </c>
      <c r="C141" s="30" t="s">
        <v>11</v>
      </c>
      <c r="D141" s="16"/>
      <c r="E141" s="5"/>
      <c r="F141" s="5"/>
      <c r="G141" s="5"/>
      <c r="H141" s="5"/>
      <c r="I141" s="5"/>
      <c r="P141" s="18"/>
      <c r="AB141" s="10" t="s">
        <v>275</v>
      </c>
      <c r="AC141" s="30" t="s">
        <v>11</v>
      </c>
      <c r="AD141" s="16"/>
      <c r="AE141" s="5"/>
      <c r="AF141" s="5"/>
      <c r="AG141" s="5"/>
      <c r="AH141" s="5"/>
      <c r="AI141" s="5"/>
      <c r="AP141" s="18"/>
      <c r="BB141" s="10" t="s">
        <v>275</v>
      </c>
      <c r="BC141" s="30" t="s">
        <v>11</v>
      </c>
      <c r="BD141" s="16"/>
      <c r="BE141" s="5"/>
      <c r="BF141" s="5"/>
      <c r="BG141" s="5"/>
      <c r="BH141" s="5"/>
      <c r="BI141" s="5"/>
      <c r="BP141" s="18"/>
      <c r="CB141" s="10" t="s">
        <v>275</v>
      </c>
      <c r="CC141" s="30" t="s">
        <v>11</v>
      </c>
      <c r="CD141" s="16"/>
      <c r="CE141" s="5"/>
      <c r="CF141" s="5"/>
      <c r="CG141" s="5"/>
      <c r="CH141" s="5"/>
      <c r="CI141" s="5"/>
      <c r="CP141" s="18"/>
    </row>
    <row r="142" spans="2:94" x14ac:dyDescent="0.35">
      <c r="B142" s="316" t="s">
        <v>163</v>
      </c>
      <c r="C142" s="165"/>
      <c r="D142" s="5"/>
      <c r="E142" s="5"/>
      <c r="F142" s="5"/>
      <c r="G142" s="5"/>
      <c r="H142" s="5"/>
      <c r="I142" s="5"/>
      <c r="P142" s="18"/>
      <c r="AB142" s="316" t="str">
        <f>B142</f>
        <v>Rent/rates</v>
      </c>
      <c r="AC142" s="165">
        <f>C142</f>
        <v>0</v>
      </c>
      <c r="AD142" s="5"/>
      <c r="AE142" s="5"/>
      <c r="AF142" s="5"/>
      <c r="AG142" s="5"/>
      <c r="AH142" s="5"/>
      <c r="AI142" s="5"/>
      <c r="AP142" s="18"/>
      <c r="BB142" s="316" t="str">
        <f>AB142</f>
        <v>Rent/rates</v>
      </c>
      <c r="BC142" s="165">
        <f>AC142</f>
        <v>0</v>
      </c>
      <c r="BD142" s="5"/>
      <c r="BE142" s="5"/>
      <c r="BF142" s="5"/>
      <c r="BG142" s="5"/>
      <c r="BH142" s="5"/>
      <c r="BI142" s="5"/>
      <c r="BP142" s="18"/>
      <c r="CB142" s="316" t="str">
        <f>BB142</f>
        <v>Rent/rates</v>
      </c>
      <c r="CC142" s="165">
        <f>BC142</f>
        <v>0</v>
      </c>
      <c r="CD142" s="5"/>
      <c r="CE142" s="5"/>
      <c r="CF142" s="5"/>
      <c r="CG142" s="5"/>
      <c r="CH142" s="5"/>
      <c r="CI142" s="5"/>
      <c r="CP142" s="18"/>
    </row>
    <row r="143" spans="2:94" x14ac:dyDescent="0.35">
      <c r="B143" s="316" t="s">
        <v>266</v>
      </c>
      <c r="C143" s="165"/>
      <c r="D143" s="5"/>
      <c r="E143" s="5"/>
      <c r="F143" s="5"/>
      <c r="G143" s="5"/>
      <c r="H143" s="5"/>
      <c r="I143" s="5"/>
      <c r="P143" s="18"/>
      <c r="AB143" s="316" t="str">
        <f t="shared" ref="AB143:AB155" si="316">B143</f>
        <v>Rates</v>
      </c>
      <c r="AC143" s="165">
        <f t="shared" ref="AC143:AC155" si="317">C143</f>
        <v>0</v>
      </c>
      <c r="AD143" s="5"/>
      <c r="AE143" s="5"/>
      <c r="AF143" s="5"/>
      <c r="AG143" s="5"/>
      <c r="AH143" s="5"/>
      <c r="AI143" s="5"/>
      <c r="AP143" s="18"/>
      <c r="BB143" s="316" t="str">
        <f t="shared" ref="BB143:BB155" si="318">AB143</f>
        <v>Rates</v>
      </c>
      <c r="BC143" s="165">
        <f t="shared" ref="BC143:BC155" si="319">AC143</f>
        <v>0</v>
      </c>
      <c r="BD143" s="5"/>
      <c r="BE143" s="5"/>
      <c r="BF143" s="5"/>
      <c r="BG143" s="5"/>
      <c r="BH143" s="5"/>
      <c r="BI143" s="5"/>
      <c r="BP143" s="18"/>
      <c r="CB143" s="316" t="str">
        <f t="shared" ref="CB143:CB155" si="320">BB143</f>
        <v>Rates</v>
      </c>
      <c r="CC143" s="165">
        <f t="shared" ref="CC143:CC155" si="321">BC143</f>
        <v>0</v>
      </c>
      <c r="CD143" s="5"/>
      <c r="CE143" s="5"/>
      <c r="CF143" s="5"/>
      <c r="CG143" s="5"/>
      <c r="CH143" s="5"/>
      <c r="CI143" s="5"/>
      <c r="CP143" s="18"/>
    </row>
    <row r="144" spans="2:94" x14ac:dyDescent="0.35">
      <c r="B144" s="316" t="s">
        <v>267</v>
      </c>
      <c r="C144" s="165"/>
      <c r="D144" s="5"/>
      <c r="E144" s="5"/>
      <c r="F144" s="5"/>
      <c r="G144" s="5"/>
      <c r="H144" s="5"/>
      <c r="I144" s="5"/>
      <c r="P144" s="18"/>
      <c r="AB144" s="316" t="str">
        <f t="shared" si="316"/>
        <v>Insurances</v>
      </c>
      <c r="AC144" s="165">
        <f t="shared" si="317"/>
        <v>0</v>
      </c>
      <c r="AD144" s="5"/>
      <c r="AE144" s="5"/>
      <c r="AF144" s="5"/>
      <c r="AG144" s="5"/>
      <c r="AH144" s="5"/>
      <c r="AI144" s="5"/>
      <c r="AP144" s="18"/>
      <c r="BB144" s="316" t="str">
        <f t="shared" si="318"/>
        <v>Insurances</v>
      </c>
      <c r="BC144" s="165">
        <f t="shared" si="319"/>
        <v>0</v>
      </c>
      <c r="BD144" s="5"/>
      <c r="BE144" s="5"/>
      <c r="BF144" s="5"/>
      <c r="BG144" s="5"/>
      <c r="BH144" s="5"/>
      <c r="BI144" s="5"/>
      <c r="BP144" s="18"/>
      <c r="CB144" s="316" t="str">
        <f t="shared" si="320"/>
        <v>Insurances</v>
      </c>
      <c r="CC144" s="165">
        <f t="shared" si="321"/>
        <v>0</v>
      </c>
      <c r="CD144" s="5"/>
      <c r="CE144" s="5"/>
      <c r="CF144" s="5"/>
      <c r="CG144" s="5"/>
      <c r="CH144" s="5"/>
      <c r="CI144" s="5"/>
      <c r="CP144" s="18"/>
    </row>
    <row r="145" spans="2:94" x14ac:dyDescent="0.35">
      <c r="B145" s="316" t="s">
        <v>268</v>
      </c>
      <c r="C145" s="165"/>
      <c r="D145" s="5"/>
      <c r="E145" s="5"/>
      <c r="F145" s="5"/>
      <c r="G145" s="5"/>
      <c r="H145" s="5"/>
      <c r="I145" s="5"/>
      <c r="P145" s="18"/>
      <c r="AB145" s="316" t="str">
        <f t="shared" si="316"/>
        <v>Internet costs</v>
      </c>
      <c r="AC145" s="165">
        <f t="shared" si="317"/>
        <v>0</v>
      </c>
      <c r="AD145" s="5"/>
      <c r="AE145" s="5"/>
      <c r="AF145" s="5"/>
      <c r="AG145" s="5"/>
      <c r="AH145" s="5"/>
      <c r="AI145" s="5"/>
      <c r="AP145" s="18"/>
      <c r="BB145" s="316" t="str">
        <f t="shared" si="318"/>
        <v>Internet costs</v>
      </c>
      <c r="BC145" s="165">
        <f t="shared" si="319"/>
        <v>0</v>
      </c>
      <c r="BD145" s="5"/>
      <c r="BE145" s="5"/>
      <c r="BF145" s="5"/>
      <c r="BG145" s="5"/>
      <c r="BH145" s="5"/>
      <c r="BI145" s="5"/>
      <c r="BP145" s="18"/>
      <c r="CB145" s="316" t="str">
        <f t="shared" si="320"/>
        <v>Internet costs</v>
      </c>
      <c r="CC145" s="165">
        <f t="shared" si="321"/>
        <v>0</v>
      </c>
      <c r="CD145" s="5"/>
      <c r="CE145" s="5"/>
      <c r="CF145" s="5"/>
      <c r="CG145" s="5"/>
      <c r="CH145" s="5"/>
      <c r="CI145" s="5"/>
      <c r="CP145" s="18"/>
    </row>
    <row r="146" spans="2:94" x14ac:dyDescent="0.35">
      <c r="B146" s="316" t="s">
        <v>269</v>
      </c>
      <c r="C146" s="165"/>
      <c r="D146" s="5"/>
      <c r="E146" s="5"/>
      <c r="F146" s="5"/>
      <c r="G146" s="5"/>
      <c r="H146" s="5"/>
      <c r="I146" s="5"/>
      <c r="P146" s="18"/>
      <c r="AB146" s="316" t="str">
        <f t="shared" si="316"/>
        <v>Maintenance contracts</v>
      </c>
      <c r="AC146" s="165">
        <f t="shared" si="317"/>
        <v>0</v>
      </c>
      <c r="AD146" s="5"/>
      <c r="AE146" s="5"/>
      <c r="AF146" s="5"/>
      <c r="AG146" s="5"/>
      <c r="AH146" s="5"/>
      <c r="AI146" s="5"/>
      <c r="AP146" s="18"/>
      <c r="BB146" s="316" t="str">
        <f t="shared" si="318"/>
        <v>Maintenance contracts</v>
      </c>
      <c r="BC146" s="165">
        <f t="shared" si="319"/>
        <v>0</v>
      </c>
      <c r="BD146" s="5"/>
      <c r="BE146" s="5"/>
      <c r="BF146" s="5"/>
      <c r="BG146" s="5"/>
      <c r="BH146" s="5"/>
      <c r="BI146" s="5"/>
      <c r="BP146" s="18"/>
      <c r="CB146" s="316" t="str">
        <f t="shared" si="320"/>
        <v>Maintenance contracts</v>
      </c>
      <c r="CC146" s="165">
        <f t="shared" si="321"/>
        <v>0</v>
      </c>
      <c r="CD146" s="5"/>
      <c r="CE146" s="5"/>
      <c r="CF146" s="5"/>
      <c r="CG146" s="5"/>
      <c r="CH146" s="5"/>
      <c r="CI146" s="5"/>
      <c r="CP146" s="18"/>
    </row>
    <row r="147" spans="2:94" x14ac:dyDescent="0.35">
      <c r="B147" s="316"/>
      <c r="C147" s="165"/>
      <c r="D147" s="5"/>
      <c r="E147" s="5"/>
      <c r="F147" s="5"/>
      <c r="G147" s="5"/>
      <c r="H147" s="5"/>
      <c r="I147" s="5"/>
      <c r="P147" s="18"/>
      <c r="AB147" s="316">
        <f t="shared" si="316"/>
        <v>0</v>
      </c>
      <c r="AC147" s="165">
        <f t="shared" si="317"/>
        <v>0</v>
      </c>
      <c r="AD147" s="5"/>
      <c r="AE147" s="5"/>
      <c r="AF147" s="5"/>
      <c r="AG147" s="5"/>
      <c r="AH147" s="5"/>
      <c r="AI147" s="5"/>
      <c r="AP147" s="18"/>
      <c r="BB147" s="316">
        <f t="shared" si="318"/>
        <v>0</v>
      </c>
      <c r="BC147" s="165">
        <f t="shared" si="319"/>
        <v>0</v>
      </c>
      <c r="BD147" s="5"/>
      <c r="BE147" s="5"/>
      <c r="BF147" s="5"/>
      <c r="BG147" s="5"/>
      <c r="BH147" s="5"/>
      <c r="BI147" s="5"/>
      <c r="BP147" s="18"/>
      <c r="CB147" s="316">
        <f t="shared" si="320"/>
        <v>0</v>
      </c>
      <c r="CC147" s="165">
        <f t="shared" si="321"/>
        <v>0</v>
      </c>
      <c r="CD147" s="5"/>
      <c r="CE147" s="5"/>
      <c r="CF147" s="5"/>
      <c r="CG147" s="5"/>
      <c r="CH147" s="5"/>
      <c r="CI147" s="5"/>
      <c r="CP147" s="18"/>
    </row>
    <row r="148" spans="2:94" x14ac:dyDescent="0.35">
      <c r="B148" s="316"/>
      <c r="C148" s="165"/>
      <c r="D148" s="5"/>
      <c r="E148" s="5"/>
      <c r="F148" s="5"/>
      <c r="G148" s="5"/>
      <c r="H148" s="5"/>
      <c r="I148" s="5"/>
      <c r="P148" s="18"/>
      <c r="AB148" s="316">
        <f t="shared" si="316"/>
        <v>0</v>
      </c>
      <c r="AC148" s="165">
        <f t="shared" si="317"/>
        <v>0</v>
      </c>
      <c r="AD148" s="5"/>
      <c r="AE148" s="5"/>
      <c r="AF148" s="5"/>
      <c r="AG148" s="5"/>
      <c r="AH148" s="5"/>
      <c r="AI148" s="5"/>
      <c r="AP148" s="18"/>
      <c r="BB148" s="316">
        <f t="shared" si="318"/>
        <v>0</v>
      </c>
      <c r="BC148" s="165">
        <f t="shared" si="319"/>
        <v>0</v>
      </c>
      <c r="BD148" s="5"/>
      <c r="BE148" s="5"/>
      <c r="BF148" s="5"/>
      <c r="BG148" s="5"/>
      <c r="BH148" s="5"/>
      <c r="BI148" s="5"/>
      <c r="BP148" s="18"/>
      <c r="CB148" s="316">
        <f t="shared" si="320"/>
        <v>0</v>
      </c>
      <c r="CC148" s="165">
        <f t="shared" si="321"/>
        <v>0</v>
      </c>
      <c r="CD148" s="5"/>
      <c r="CE148" s="5"/>
      <c r="CF148" s="5"/>
      <c r="CG148" s="5"/>
      <c r="CH148" s="5"/>
      <c r="CI148" s="5"/>
      <c r="CP148" s="18"/>
    </row>
    <row r="149" spans="2:94" x14ac:dyDescent="0.35">
      <c r="B149" s="316"/>
      <c r="C149" s="165"/>
      <c r="D149" s="5"/>
      <c r="E149" s="5"/>
      <c r="F149" s="5"/>
      <c r="G149" s="5"/>
      <c r="H149" s="5"/>
      <c r="I149" s="5"/>
      <c r="P149" s="18"/>
      <c r="AB149" s="316">
        <f t="shared" si="316"/>
        <v>0</v>
      </c>
      <c r="AC149" s="165">
        <f t="shared" si="317"/>
        <v>0</v>
      </c>
      <c r="AD149" s="5"/>
      <c r="AE149" s="5"/>
      <c r="AF149" s="5"/>
      <c r="AG149" s="5"/>
      <c r="AH149" s="5"/>
      <c r="AI149" s="5"/>
      <c r="AP149" s="18"/>
      <c r="BB149" s="316">
        <f t="shared" si="318"/>
        <v>0</v>
      </c>
      <c r="BC149" s="165">
        <f t="shared" si="319"/>
        <v>0</v>
      </c>
      <c r="BD149" s="5"/>
      <c r="BE149" s="5"/>
      <c r="BF149" s="5"/>
      <c r="BG149" s="5"/>
      <c r="BH149" s="5"/>
      <c r="BI149" s="5"/>
      <c r="BP149" s="18"/>
      <c r="CB149" s="316">
        <f t="shared" si="320"/>
        <v>0</v>
      </c>
      <c r="CC149" s="165">
        <f t="shared" si="321"/>
        <v>0</v>
      </c>
      <c r="CD149" s="5"/>
      <c r="CE149" s="5"/>
      <c r="CF149" s="5"/>
      <c r="CG149" s="5"/>
      <c r="CH149" s="5"/>
      <c r="CI149" s="5"/>
      <c r="CP149" s="18"/>
    </row>
    <row r="150" spans="2:94" x14ac:dyDescent="0.35">
      <c r="B150" s="316"/>
      <c r="C150" s="165"/>
      <c r="D150" s="5"/>
      <c r="E150" s="5"/>
      <c r="F150" s="5"/>
      <c r="G150" s="5"/>
      <c r="H150" s="5"/>
      <c r="I150" s="5"/>
      <c r="P150" s="18"/>
      <c r="AB150" s="316">
        <f t="shared" si="316"/>
        <v>0</v>
      </c>
      <c r="AC150" s="165">
        <f t="shared" si="317"/>
        <v>0</v>
      </c>
      <c r="AD150" s="5"/>
      <c r="AE150" s="5"/>
      <c r="AF150" s="5"/>
      <c r="AG150" s="5"/>
      <c r="AH150" s="5"/>
      <c r="AI150" s="5"/>
      <c r="AP150" s="18"/>
      <c r="BB150" s="316">
        <f t="shared" si="318"/>
        <v>0</v>
      </c>
      <c r="BC150" s="165">
        <f t="shared" si="319"/>
        <v>0</v>
      </c>
      <c r="BD150" s="5"/>
      <c r="BE150" s="5"/>
      <c r="BF150" s="5"/>
      <c r="BG150" s="5"/>
      <c r="BH150" s="5"/>
      <c r="BI150" s="5"/>
      <c r="BP150" s="18"/>
      <c r="CB150" s="316">
        <f t="shared" si="320"/>
        <v>0</v>
      </c>
      <c r="CC150" s="165">
        <f t="shared" si="321"/>
        <v>0</v>
      </c>
      <c r="CD150" s="5"/>
      <c r="CE150" s="5"/>
      <c r="CF150" s="5"/>
      <c r="CG150" s="5"/>
      <c r="CH150" s="5"/>
      <c r="CI150" s="5"/>
      <c r="CP150" s="18"/>
    </row>
    <row r="151" spans="2:94" x14ac:dyDescent="0.35">
      <c r="B151" s="316"/>
      <c r="C151" s="165"/>
      <c r="D151" s="5"/>
      <c r="E151" s="5"/>
      <c r="F151" s="5"/>
      <c r="G151" s="5"/>
      <c r="H151" s="5"/>
      <c r="I151" s="5"/>
      <c r="P151" s="18"/>
      <c r="AB151" s="316">
        <f t="shared" si="316"/>
        <v>0</v>
      </c>
      <c r="AC151" s="165">
        <f t="shared" si="317"/>
        <v>0</v>
      </c>
      <c r="AD151" s="5"/>
      <c r="AE151" s="5"/>
      <c r="AF151" s="5"/>
      <c r="AG151" s="5"/>
      <c r="AH151" s="5"/>
      <c r="AI151" s="5"/>
      <c r="AP151" s="18"/>
      <c r="BB151" s="316">
        <f t="shared" si="318"/>
        <v>0</v>
      </c>
      <c r="BC151" s="165">
        <f t="shared" si="319"/>
        <v>0</v>
      </c>
      <c r="BD151" s="5"/>
      <c r="BE151" s="5"/>
      <c r="BF151" s="5"/>
      <c r="BG151" s="5"/>
      <c r="BH151" s="5"/>
      <c r="BI151" s="5"/>
      <c r="BP151" s="18"/>
      <c r="CB151" s="316">
        <f t="shared" si="320"/>
        <v>0</v>
      </c>
      <c r="CC151" s="165">
        <f t="shared" si="321"/>
        <v>0</v>
      </c>
      <c r="CD151" s="5"/>
      <c r="CE151" s="5"/>
      <c r="CF151" s="5"/>
      <c r="CG151" s="5"/>
      <c r="CH151" s="5"/>
      <c r="CI151" s="5"/>
      <c r="CP151" s="18"/>
    </row>
    <row r="152" spans="2:94" x14ac:dyDescent="0.35">
      <c r="B152" s="316"/>
      <c r="C152" s="165"/>
      <c r="D152" s="5"/>
      <c r="E152" s="5"/>
      <c r="F152" s="5"/>
      <c r="G152" s="5"/>
      <c r="H152" s="5"/>
      <c r="I152" s="5"/>
      <c r="P152" s="18"/>
      <c r="AB152" s="316">
        <f t="shared" si="316"/>
        <v>0</v>
      </c>
      <c r="AC152" s="165">
        <f t="shared" si="317"/>
        <v>0</v>
      </c>
      <c r="AD152" s="5"/>
      <c r="AE152" s="5"/>
      <c r="AF152" s="5"/>
      <c r="AG152" s="5"/>
      <c r="AH152" s="5"/>
      <c r="AI152" s="5"/>
      <c r="AP152" s="18"/>
      <c r="BB152" s="316">
        <f t="shared" si="318"/>
        <v>0</v>
      </c>
      <c r="BC152" s="165">
        <f t="shared" si="319"/>
        <v>0</v>
      </c>
      <c r="BD152" s="5"/>
      <c r="BE152" s="5"/>
      <c r="BF152" s="5"/>
      <c r="BG152" s="5"/>
      <c r="BH152" s="5"/>
      <c r="BI152" s="5"/>
      <c r="BP152" s="18"/>
      <c r="CB152" s="316">
        <f t="shared" si="320"/>
        <v>0</v>
      </c>
      <c r="CC152" s="165">
        <f t="shared" si="321"/>
        <v>0</v>
      </c>
      <c r="CD152" s="5"/>
      <c r="CE152" s="5"/>
      <c r="CF152" s="5"/>
      <c r="CG152" s="5"/>
      <c r="CH152" s="5"/>
      <c r="CI152" s="5"/>
      <c r="CP152" s="18"/>
    </row>
    <row r="153" spans="2:94" x14ac:dyDescent="0.35">
      <c r="B153" s="316"/>
      <c r="C153" s="165"/>
      <c r="D153" s="5"/>
      <c r="E153" s="5"/>
      <c r="F153" s="5"/>
      <c r="G153" s="5"/>
      <c r="H153" s="5"/>
      <c r="I153" s="5"/>
      <c r="P153" s="18"/>
      <c r="AB153" s="316">
        <f t="shared" si="316"/>
        <v>0</v>
      </c>
      <c r="AC153" s="165">
        <f t="shared" si="317"/>
        <v>0</v>
      </c>
      <c r="AD153" s="5"/>
      <c r="AE153" s="5"/>
      <c r="AF153" s="5"/>
      <c r="AG153" s="5"/>
      <c r="AH153" s="5"/>
      <c r="AI153" s="5"/>
      <c r="AP153" s="18"/>
      <c r="BB153" s="316">
        <f t="shared" si="318"/>
        <v>0</v>
      </c>
      <c r="BC153" s="165">
        <f t="shared" si="319"/>
        <v>0</v>
      </c>
      <c r="BD153" s="5"/>
      <c r="BE153" s="5"/>
      <c r="BF153" s="5"/>
      <c r="BG153" s="5"/>
      <c r="BH153" s="5"/>
      <c r="BI153" s="5"/>
      <c r="BP153" s="18"/>
      <c r="CB153" s="316">
        <f t="shared" si="320"/>
        <v>0</v>
      </c>
      <c r="CC153" s="165">
        <f t="shared" si="321"/>
        <v>0</v>
      </c>
      <c r="CD153" s="5"/>
      <c r="CE153" s="5"/>
      <c r="CF153" s="5"/>
      <c r="CG153" s="5"/>
      <c r="CH153" s="5"/>
      <c r="CI153" s="5"/>
      <c r="CP153" s="18"/>
    </row>
    <row r="154" spans="2:94" x14ac:dyDescent="0.35">
      <c r="B154" s="316"/>
      <c r="C154" s="165"/>
      <c r="D154" s="5"/>
      <c r="E154" s="5"/>
      <c r="F154" s="5"/>
      <c r="G154" s="5"/>
      <c r="H154" s="5"/>
      <c r="I154" s="5"/>
      <c r="P154" s="18"/>
      <c r="AB154" s="316">
        <f t="shared" si="316"/>
        <v>0</v>
      </c>
      <c r="AC154" s="165">
        <f t="shared" si="317"/>
        <v>0</v>
      </c>
      <c r="AD154" s="5"/>
      <c r="AE154" s="5"/>
      <c r="AF154" s="5"/>
      <c r="AG154" s="5"/>
      <c r="AH154" s="5"/>
      <c r="AI154" s="5"/>
      <c r="AP154" s="18"/>
      <c r="BB154" s="316">
        <f t="shared" si="318"/>
        <v>0</v>
      </c>
      <c r="BC154" s="165">
        <f t="shared" si="319"/>
        <v>0</v>
      </c>
      <c r="BD154" s="5"/>
      <c r="BE154" s="5"/>
      <c r="BF154" s="5"/>
      <c r="BG154" s="5"/>
      <c r="BH154" s="5"/>
      <c r="BI154" s="5"/>
      <c r="BP154" s="18"/>
      <c r="CB154" s="316">
        <f t="shared" si="320"/>
        <v>0</v>
      </c>
      <c r="CC154" s="165">
        <f t="shared" si="321"/>
        <v>0</v>
      </c>
      <c r="CD154" s="5"/>
      <c r="CE154" s="5"/>
      <c r="CF154" s="5"/>
      <c r="CG154" s="5"/>
      <c r="CH154" s="5"/>
      <c r="CI154" s="5"/>
      <c r="CP154" s="18"/>
    </row>
    <row r="155" spans="2:94" x14ac:dyDescent="0.35">
      <c r="B155" s="316"/>
      <c r="C155" s="165"/>
      <c r="D155" s="5"/>
      <c r="E155" s="5"/>
      <c r="F155" s="5"/>
      <c r="G155" s="5"/>
      <c r="H155" s="5"/>
      <c r="I155" s="5"/>
      <c r="P155" s="18"/>
      <c r="AB155" s="316">
        <f t="shared" si="316"/>
        <v>0</v>
      </c>
      <c r="AC155" s="165">
        <f t="shared" si="317"/>
        <v>0</v>
      </c>
      <c r="AD155" s="5"/>
      <c r="AE155" s="5"/>
      <c r="AF155" s="5"/>
      <c r="AG155" s="5"/>
      <c r="AH155" s="5"/>
      <c r="AI155" s="5"/>
      <c r="AP155" s="18"/>
      <c r="BB155" s="316">
        <f t="shared" si="318"/>
        <v>0</v>
      </c>
      <c r="BC155" s="165">
        <f t="shared" si="319"/>
        <v>0</v>
      </c>
      <c r="BD155" s="5"/>
      <c r="BE155" s="5"/>
      <c r="BF155" s="5"/>
      <c r="BG155" s="5"/>
      <c r="BH155" s="5"/>
      <c r="BI155" s="5"/>
      <c r="BP155" s="18"/>
      <c r="CB155" s="316">
        <f t="shared" si="320"/>
        <v>0</v>
      </c>
      <c r="CC155" s="165">
        <f t="shared" si="321"/>
        <v>0</v>
      </c>
      <c r="CD155" s="5"/>
      <c r="CE155" s="5"/>
      <c r="CF155" s="5"/>
      <c r="CG155" s="5"/>
      <c r="CH155" s="5"/>
      <c r="CI155" s="5"/>
      <c r="CP155" s="18"/>
    </row>
    <row r="156" spans="2:94" x14ac:dyDescent="0.35">
      <c r="B156" s="185" t="s">
        <v>12</v>
      </c>
      <c r="C156" s="192">
        <f>SUM(C142:C155)</f>
        <v>0</v>
      </c>
      <c r="D156" s="5"/>
      <c r="E156" s="5"/>
      <c r="F156" s="5"/>
      <c r="G156" s="5"/>
      <c r="H156" s="5"/>
      <c r="I156" s="5"/>
      <c r="P156" s="18"/>
      <c r="AB156" s="185" t="s">
        <v>12</v>
      </c>
      <c r="AC156" s="192">
        <f>SUM(AC142:AC155)</f>
        <v>0</v>
      </c>
      <c r="AD156" s="5"/>
      <c r="AE156" s="5"/>
      <c r="AF156" s="5"/>
      <c r="AG156" s="5"/>
      <c r="AH156" s="5"/>
      <c r="AI156" s="5"/>
      <c r="AP156" s="18"/>
      <c r="BB156" s="185" t="s">
        <v>12</v>
      </c>
      <c r="BC156" s="192">
        <f>SUM(BC142:BC155)</f>
        <v>0</v>
      </c>
      <c r="BD156" s="5"/>
      <c r="BE156" s="5"/>
      <c r="BF156" s="5"/>
      <c r="BG156" s="5"/>
      <c r="BH156" s="5"/>
      <c r="BI156" s="5"/>
      <c r="BP156" s="18"/>
      <c r="CB156" s="185" t="s">
        <v>12</v>
      </c>
      <c r="CC156" s="192">
        <f>SUM(CC142:CC155)</f>
        <v>0</v>
      </c>
      <c r="CD156" s="5"/>
      <c r="CE156" s="5"/>
      <c r="CF156" s="5"/>
      <c r="CG156" s="5"/>
      <c r="CH156" s="5"/>
      <c r="CI156" s="5"/>
      <c r="CP156" s="18"/>
    </row>
    <row r="157" spans="2:94" x14ac:dyDescent="0.35">
      <c r="B157" s="284"/>
      <c r="C157" s="280"/>
      <c r="D157" s="25" t="str">
        <f>D114</f>
        <v>Monday</v>
      </c>
      <c r="E157" s="25" t="str">
        <f t="shared" ref="E157:J157" si="322">E114</f>
        <v>Tuesday</v>
      </c>
      <c r="F157" s="25" t="str">
        <f t="shared" si="322"/>
        <v>Wednesday</v>
      </c>
      <c r="G157" s="25" t="str">
        <f t="shared" si="322"/>
        <v>Thursday</v>
      </c>
      <c r="H157" s="25" t="str">
        <f t="shared" si="322"/>
        <v>Friday</v>
      </c>
      <c r="I157" s="25" t="str">
        <f t="shared" si="322"/>
        <v>Saturday</v>
      </c>
      <c r="J157" s="25" t="str">
        <f t="shared" si="322"/>
        <v>Sunday</v>
      </c>
      <c r="P157" s="18"/>
      <c r="AB157" s="284"/>
      <c r="AC157" s="280"/>
      <c r="AD157" s="25" t="str">
        <f>AD114</f>
        <v>Monday</v>
      </c>
      <c r="AE157" s="25" t="str">
        <f t="shared" ref="AE157:AJ157" si="323">AE114</f>
        <v>Tuesday</v>
      </c>
      <c r="AF157" s="25" t="str">
        <f t="shared" si="323"/>
        <v>Wednesday</v>
      </c>
      <c r="AG157" s="25" t="str">
        <f t="shared" si="323"/>
        <v>Thursday</v>
      </c>
      <c r="AH157" s="25" t="str">
        <f t="shared" si="323"/>
        <v>Friday</v>
      </c>
      <c r="AI157" s="25" t="str">
        <f t="shared" si="323"/>
        <v>Saturday</v>
      </c>
      <c r="AJ157" s="25" t="str">
        <f t="shared" si="323"/>
        <v>Sunday</v>
      </c>
      <c r="AP157" s="18"/>
      <c r="BB157" s="284"/>
      <c r="BC157" s="280"/>
      <c r="BD157" s="25" t="str">
        <f>BD114</f>
        <v>Monday</v>
      </c>
      <c r="BE157" s="25" t="str">
        <f t="shared" ref="BE157:BJ157" si="324">BE114</f>
        <v>Tuesday</v>
      </c>
      <c r="BF157" s="25" t="str">
        <f t="shared" si="324"/>
        <v>Wednesday</v>
      </c>
      <c r="BG157" s="25" t="str">
        <f t="shared" si="324"/>
        <v>Thursday</v>
      </c>
      <c r="BH157" s="25" t="str">
        <f t="shared" si="324"/>
        <v>Friday</v>
      </c>
      <c r="BI157" s="25" t="str">
        <f t="shared" si="324"/>
        <v>Saturday</v>
      </c>
      <c r="BJ157" s="25" t="str">
        <f t="shared" si="324"/>
        <v>Sunday</v>
      </c>
      <c r="BP157" s="18"/>
      <c r="CB157" s="284"/>
      <c r="CC157" s="280"/>
      <c r="CD157" s="25" t="str">
        <f>CD114</f>
        <v>Monday</v>
      </c>
      <c r="CE157" s="25" t="str">
        <f t="shared" ref="CE157:CJ157" si="325">CE114</f>
        <v>Tuesday</v>
      </c>
      <c r="CF157" s="25" t="str">
        <f t="shared" si="325"/>
        <v>Wednesday</v>
      </c>
      <c r="CG157" s="25" t="str">
        <f t="shared" si="325"/>
        <v>Thursday</v>
      </c>
      <c r="CH157" s="25" t="str">
        <f t="shared" si="325"/>
        <v>Friday</v>
      </c>
      <c r="CI157" s="25" t="str">
        <f t="shared" si="325"/>
        <v>Saturday</v>
      </c>
      <c r="CJ157" s="25" t="str">
        <f t="shared" si="325"/>
        <v>Sunday</v>
      </c>
      <c r="CP157" s="18"/>
    </row>
    <row r="158" spans="2:94" x14ac:dyDescent="0.35">
      <c r="B158" s="278"/>
      <c r="C158" s="285" t="s">
        <v>159</v>
      </c>
      <c r="D158" s="241">
        <f>IF(D11&gt;0,((C156/L11)/D123)*D45,0)</f>
        <v>0</v>
      </c>
      <c r="E158" s="241">
        <f>IF(E11&gt;0,((C156/L11)/E123)*E45,0)</f>
        <v>0</v>
      </c>
      <c r="F158" s="241">
        <f>IF(F11&gt;0,((C156/L11)/F123)*F45,0)</f>
        <v>0</v>
      </c>
      <c r="G158" s="241">
        <f>IF(G11&gt;0,((C156/L11)/G123)*G45,0)</f>
        <v>0</v>
      </c>
      <c r="H158" s="241">
        <f>IF(H11&gt;0,((C156/L11)/H123)*H45,0)</f>
        <v>0</v>
      </c>
      <c r="I158" s="241">
        <f>IF(I11&gt;0,((C156/L11)/I123)*I45,0)</f>
        <v>0</v>
      </c>
      <c r="J158" s="241">
        <f>IF(J11&gt;0,((C156/L11)/J123)*J45,0)</f>
        <v>0</v>
      </c>
      <c r="P158" s="246">
        <f>SUM(D158:J158)</f>
        <v>0</v>
      </c>
      <c r="AB158" s="278"/>
      <c r="AC158" s="285" t="s">
        <v>159</v>
      </c>
      <c r="AD158" s="241">
        <f>IF(AD11&gt;0,((AC156/AL11)/AD123)*AD45,0)</f>
        <v>0</v>
      </c>
      <c r="AE158" s="241">
        <f>IF(AE11&gt;0,((AC156/AL11)/AE123)*AE45,0)</f>
        <v>0</v>
      </c>
      <c r="AF158" s="241">
        <f>IF(AF11&gt;0,((AC156/AL11)/AF123)*AF45,0)</f>
        <v>0</v>
      </c>
      <c r="AG158" s="241">
        <f>IF(AG11&gt;0,((AC156/AL11)/AG123)*AG45,0)</f>
        <v>0</v>
      </c>
      <c r="AH158" s="241">
        <f>IF(AH11&gt;0,((AC156/AL11)/AH123)*AH45,0)</f>
        <v>0</v>
      </c>
      <c r="AI158" s="241">
        <f>IF(AI11&gt;0,((AC156/AL11)/AI123)*AI45,0)</f>
        <v>0</v>
      </c>
      <c r="AJ158" s="241">
        <f>IF(AJ11&gt;0,((AC156/AL11)/AJ123)*AJ45,0)</f>
        <v>0</v>
      </c>
      <c r="AP158" s="246">
        <f>SUM(AD158:AJ158)</f>
        <v>0</v>
      </c>
      <c r="BB158" s="278"/>
      <c r="BC158" s="285" t="s">
        <v>159</v>
      </c>
      <c r="BD158" s="241">
        <f>IF(BD11&gt;0,((BC156/BL11)/BD123)*BD45,0)</f>
        <v>0</v>
      </c>
      <c r="BE158" s="241">
        <f>IF(BE11&gt;0,((BC156/BL11)/BE123)*BE45,0)</f>
        <v>0</v>
      </c>
      <c r="BF158" s="241">
        <f>IF(BF11&gt;0,((BC156/BL11)/BF123)*BF45,0)</f>
        <v>0</v>
      </c>
      <c r="BG158" s="241">
        <f>IF(BG11&gt;0,((BC156/BL11)/BG123)*BG45,0)</f>
        <v>0</v>
      </c>
      <c r="BH158" s="241">
        <f>IF(BH11&gt;0,((BC156/BL11)/BH123)*BH45,0)</f>
        <v>0</v>
      </c>
      <c r="BI158" s="241">
        <f>IF(BI11&gt;0,((BC156/BL11)/BI123)*BI45,0)</f>
        <v>0</v>
      </c>
      <c r="BJ158" s="241">
        <f>IF(BJ11&gt;0,((BC156/BL11)/BJ123)*BJ45,0)</f>
        <v>0</v>
      </c>
      <c r="BP158" s="246">
        <f>SUM(BD158:BJ158)</f>
        <v>0</v>
      </c>
      <c r="CB158" s="278"/>
      <c r="CC158" s="285" t="s">
        <v>159</v>
      </c>
      <c r="CD158" s="241">
        <f>IF(CD11&gt;0,((CC156/CL11)/CD123)*CD45,0)</f>
        <v>0</v>
      </c>
      <c r="CE158" s="241">
        <f>IF(CE11&gt;0,((CC156/CL11)/CE123)*CE45,0)</f>
        <v>0</v>
      </c>
      <c r="CF158" s="241">
        <f>IF(CF11&gt;0,((CC156/CL11)/CF123)*CF45,0)</f>
        <v>0</v>
      </c>
      <c r="CG158" s="241">
        <f>IF(CG11&gt;0,((CC156/CL11)/CG123)*CG45,0)</f>
        <v>0</v>
      </c>
      <c r="CH158" s="241">
        <f>IF(CH11&gt;0,((CC156/CL11)/CH123)*CH45,0)</f>
        <v>0</v>
      </c>
      <c r="CI158" s="241">
        <f>IF(CI11&gt;0,((CC156/CL11)/CI123)*CI45,0)</f>
        <v>0</v>
      </c>
      <c r="CJ158" s="241">
        <f>IF(CJ11&gt;0,((CC156/CL11)/CJ123)*CJ45,0)</f>
        <v>0</v>
      </c>
      <c r="CP158" s="246">
        <f>SUM(CD158:CJ158)</f>
        <v>0</v>
      </c>
    </row>
    <row r="159" spans="2:94" x14ac:dyDescent="0.35">
      <c r="B159" s="278"/>
      <c r="C159" s="285" t="s">
        <v>217</v>
      </c>
      <c r="D159" s="241">
        <f>IF(D11&gt;0,((C156/L11)/D123)*'Food &amp; beverage'!D52,0)</f>
        <v>0</v>
      </c>
      <c r="E159" s="241">
        <f>IF(E11&gt;0,((C156/L11)/E123)*'Food &amp; beverage'!E52,0)</f>
        <v>0</v>
      </c>
      <c r="F159" s="241">
        <f>IF(F11&gt;0,((C156/L11)/F123)*'Food &amp; beverage'!F52,0)</f>
        <v>0</v>
      </c>
      <c r="G159" s="241">
        <f>IF(G11&gt;0,((C156/L11)/G123)*'Food &amp; beverage'!G52,0)</f>
        <v>0</v>
      </c>
      <c r="H159" s="241">
        <f>IF(H11&gt;0,((C156/L11)/H123)*'Food &amp; beverage'!H52,0)</f>
        <v>0</v>
      </c>
      <c r="I159" s="241">
        <f>IF(I11&gt;0,((C156/L11)/I123)*'Food &amp; beverage'!I52,0)</f>
        <v>0</v>
      </c>
      <c r="J159" s="241">
        <f>IF(J11&gt;0,((C156/L11)/J123)*'Food &amp; beverage'!J52,0)</f>
        <v>0</v>
      </c>
      <c r="P159" s="246">
        <f t="shared" ref="P159:P160" si="326">SUM(D159:J159)</f>
        <v>0</v>
      </c>
      <c r="AB159" s="278"/>
      <c r="AC159" s="285" t="s">
        <v>217</v>
      </c>
      <c r="AD159" s="241">
        <f>IF(AD11&gt;0,((AC156/AL11)/AD123)*'Food &amp; beverage'!AD52,0)</f>
        <v>0</v>
      </c>
      <c r="AE159" s="241">
        <f>IF(AE11&gt;0,((AC156/AL11)/AE123)*'Food &amp; beverage'!AE52,0)</f>
        <v>0</v>
      </c>
      <c r="AF159" s="241">
        <f>IF(AF11&gt;0,((AC156/AL11)/AF123)*'Food &amp; beverage'!AF52,0)</f>
        <v>0</v>
      </c>
      <c r="AG159" s="241">
        <f>IF(AG11&gt;0,((AC156/AL11)/AG123)*'Food &amp; beverage'!AG52,0)</f>
        <v>0</v>
      </c>
      <c r="AH159" s="241">
        <f>IF(AH11&gt;0,((AC156/AL11)/AH123)*'Food &amp; beverage'!AH52,0)</f>
        <v>0</v>
      </c>
      <c r="AI159" s="241">
        <f>IF(AI11&gt;0,((AC156/AL11)/AI123)*'Food &amp; beverage'!AI52,0)</f>
        <v>0</v>
      </c>
      <c r="AJ159" s="241">
        <f>IF(AJ11&gt;0,((AC156/AL11)/AJ123)*'Food &amp; beverage'!AJ52,0)</f>
        <v>0</v>
      </c>
      <c r="AP159" s="246">
        <f t="shared" ref="AP159:AP160" si="327">SUM(AD159:AJ159)</f>
        <v>0</v>
      </c>
      <c r="BB159" s="278"/>
      <c r="BC159" s="285" t="s">
        <v>217</v>
      </c>
      <c r="BD159" s="241">
        <f>IF(BD11&gt;0,((BC156/BL11)/BD123)*'Food &amp; beverage'!BD52,0)</f>
        <v>0</v>
      </c>
      <c r="BE159" s="241">
        <f>IF(BE11&gt;0,((BC156/BL11)/BE123)*'Food &amp; beverage'!BE52,0)</f>
        <v>0</v>
      </c>
      <c r="BF159" s="241">
        <f>IF(BF11&gt;0,((BC156/BL11)/BF123)*'Food &amp; beverage'!BF52,0)</f>
        <v>0</v>
      </c>
      <c r="BG159" s="241">
        <f>IF(BG11&gt;0,((BC156/BL11)/BG123)*'Food &amp; beverage'!BG52,0)</f>
        <v>0</v>
      </c>
      <c r="BH159" s="241">
        <f>IF(BH11&gt;0,((BC156/BL11)/BH123)*'Food &amp; beverage'!BH52,0)</f>
        <v>0</v>
      </c>
      <c r="BI159" s="241">
        <f>IF(BI11&gt;0,((BC156/BL11)/BI123)*'Food &amp; beverage'!BI52,0)</f>
        <v>0</v>
      </c>
      <c r="BJ159" s="241">
        <f>IF(BJ11&gt;0,((BC156/BL11)/BJ123)*'Food &amp; beverage'!BJ52,0)</f>
        <v>0</v>
      </c>
      <c r="BP159" s="246">
        <f t="shared" ref="BP159:BP160" si="328">SUM(BD159:BJ159)</f>
        <v>0</v>
      </c>
      <c r="CB159" s="278"/>
      <c r="CC159" s="285" t="s">
        <v>217</v>
      </c>
      <c r="CD159" s="241">
        <f>IF(CD11&gt;0,((CC156/CL11)/CD123)*'Food &amp; beverage'!CD52,0)</f>
        <v>0</v>
      </c>
      <c r="CE159" s="241">
        <f>IF(CE11&gt;0,((CC156/CL11)/CE123)*'Food &amp; beverage'!CE52,0)</f>
        <v>0</v>
      </c>
      <c r="CF159" s="241">
        <f>IF(CF11&gt;0,((CC156/CL11)/CF123)*'Food &amp; beverage'!CF52,0)</f>
        <v>0</v>
      </c>
      <c r="CG159" s="241">
        <f>IF(CG11&gt;0,((CC156/CL11)/CG123)*'Food &amp; beverage'!CG52,0)</f>
        <v>0</v>
      </c>
      <c r="CH159" s="241">
        <f>IF(CH11&gt;0,((CC156/CL11)/CH123)*'Food &amp; beverage'!CH52,0)</f>
        <v>0</v>
      </c>
      <c r="CI159" s="241">
        <f>IF(CI11&gt;0,((CC156/CL11)/CI123)*'Food &amp; beverage'!CI52,0)</f>
        <v>0</v>
      </c>
      <c r="CJ159" s="241">
        <f>IF(CJ11&gt;0,((CC156/CL11)/CJ123)*'Food &amp; beverage'!CJ52,0)</f>
        <v>0</v>
      </c>
      <c r="CP159" s="246">
        <f t="shared" ref="CP159:CP160" si="329">SUM(CD159:CJ159)</f>
        <v>0</v>
      </c>
    </row>
    <row r="160" spans="2:94" x14ac:dyDescent="0.35">
      <c r="B160" s="278"/>
      <c r="C160" s="285" t="s">
        <v>157</v>
      </c>
      <c r="D160" s="241">
        <f>IF(D11&gt;0,((C156/L11)/D123)*Retail!D27,0)</f>
        <v>0</v>
      </c>
      <c r="E160" s="241">
        <f>IF(E11&gt;0,((C156/L11)/E123)*Retail!E27,0)</f>
        <v>0</v>
      </c>
      <c r="F160" s="241">
        <f>IF(F11&gt;0,((C156/L11)/F123)*Retail!F27,0)</f>
        <v>0</v>
      </c>
      <c r="G160" s="241">
        <f>IF(G11&gt;0,((C156/L11)/G123)*Retail!G27,0)</f>
        <v>0</v>
      </c>
      <c r="H160" s="241">
        <f>IF(H11&gt;0,((C156/L11)/H123)*Retail!H27,0)</f>
        <v>0</v>
      </c>
      <c r="I160" s="241">
        <f>IF(I11&gt;0,((C156/L11)/D123)*Retail!I27,0)</f>
        <v>0</v>
      </c>
      <c r="J160" s="241">
        <f>IF(J11&gt;0,((C156/L11)/D123)*Retail!J27,0)</f>
        <v>0</v>
      </c>
      <c r="P160" s="246">
        <f t="shared" si="326"/>
        <v>0</v>
      </c>
      <c r="AB160" s="278"/>
      <c r="AC160" s="285" t="s">
        <v>157</v>
      </c>
      <c r="AD160" s="241">
        <f>IF(AD11&gt;0,((AC156/AL11)/AD123)*Retail!AD27,0)</f>
        <v>0</v>
      </c>
      <c r="AE160" s="241">
        <f>IF(AE11&gt;0,((AC156/AL11)/AE123)*Retail!AE27,0)</f>
        <v>0</v>
      </c>
      <c r="AF160" s="241">
        <f>IF(AF11&gt;0,((AC156/AL11)/AF123)*Retail!AF27,0)</f>
        <v>0</v>
      </c>
      <c r="AG160" s="241">
        <f>IF(AG11&gt;0,((AC156/AL11)/AG123)*Retail!AG27,0)</f>
        <v>0</v>
      </c>
      <c r="AH160" s="241">
        <f>IF(AH11&gt;0,((AC156/AL11)/AH123)*Retail!AH27,0)</f>
        <v>0</v>
      </c>
      <c r="AI160" s="241">
        <f>IF(AI11&gt;0,((AC156/AL11)/AD123)*Retail!AI27,0)</f>
        <v>0</v>
      </c>
      <c r="AJ160" s="241">
        <f>IF(AJ11&gt;0,((AC156/AL11)/AD123)*Retail!AJ27,0)</f>
        <v>0</v>
      </c>
      <c r="AP160" s="246">
        <f t="shared" si="327"/>
        <v>0</v>
      </c>
      <c r="BB160" s="278"/>
      <c r="BC160" s="285" t="s">
        <v>157</v>
      </c>
      <c r="BD160" s="241">
        <f>IF(BD11&gt;0,((BC156/BL11)/BD123)*Retail!BD27,0)</f>
        <v>0</v>
      </c>
      <c r="BE160" s="241">
        <f>IF(BE11&gt;0,((BC156/BL11)/BE123)*Retail!BE27,0)</f>
        <v>0</v>
      </c>
      <c r="BF160" s="241">
        <f>IF(BF11&gt;0,((BC156/BL11)/BF123)*Retail!BF27,0)</f>
        <v>0</v>
      </c>
      <c r="BG160" s="241">
        <f>IF(BG11&gt;0,((BC156/BL11)/BG123)*Retail!BG27,0)</f>
        <v>0</v>
      </c>
      <c r="BH160" s="241">
        <f>IF(BH11&gt;0,((BC156/BL11)/BH123)*Retail!BH27,0)</f>
        <v>0</v>
      </c>
      <c r="BI160" s="241">
        <f>IF(BI11&gt;0,((BC156/BL11)/BD123)*Retail!BI27,0)</f>
        <v>0</v>
      </c>
      <c r="BJ160" s="241">
        <f>IF(BJ11&gt;0,((BC156/BL11)/BD123)*Retail!BJ27,0)</f>
        <v>0</v>
      </c>
      <c r="BP160" s="246">
        <f t="shared" si="328"/>
        <v>0</v>
      </c>
      <c r="CB160" s="278"/>
      <c r="CC160" s="285" t="s">
        <v>157</v>
      </c>
      <c r="CD160" s="241">
        <f>IF(CD11&gt;0,((CC156/CL11)/CD123)*Retail!CD27,0)</f>
        <v>0</v>
      </c>
      <c r="CE160" s="241">
        <f>IF(CE11&gt;0,((CC156/CL11)/CE123)*Retail!CE27,0)</f>
        <v>0</v>
      </c>
      <c r="CF160" s="241">
        <f>IF(CF11&gt;0,((CC156/CL11)/CF123)*Retail!CF27,0)</f>
        <v>0</v>
      </c>
      <c r="CG160" s="241">
        <f>IF(CG11&gt;0,((CC156/CL11)/CG123)*Retail!CG27,0)</f>
        <v>0</v>
      </c>
      <c r="CH160" s="241">
        <f>IF(CH11&gt;0,((CC156/CL11)/CH123)*Retail!CH27,0)</f>
        <v>0</v>
      </c>
      <c r="CI160" s="241">
        <f>IF(CI11&gt;0,((CC156/CL11)/CD123)*Retail!CI27,0)</f>
        <v>0</v>
      </c>
      <c r="CJ160" s="241">
        <f>IF(CJ11&gt;0,((CC156/CL11)/CD123)*Retail!CJ27,0)</f>
        <v>0</v>
      </c>
      <c r="CP160" s="246">
        <f t="shared" si="329"/>
        <v>0</v>
      </c>
    </row>
    <row r="161" spans="2:94" x14ac:dyDescent="0.35">
      <c r="B161" s="278"/>
      <c r="C161" s="285" t="s">
        <v>0</v>
      </c>
      <c r="D161" s="241">
        <f>IF(D11&gt;0,((C156/L11)/D123)*Other!D48,0)</f>
        <v>0</v>
      </c>
      <c r="E161" s="241">
        <f>IF(E11&gt;0,((C156/L11)/E123)*Other!E48,0)</f>
        <v>0</v>
      </c>
      <c r="F161" s="241">
        <f>IF(F11&gt;0,((C156/L11)/F123)*Other!F48,0)</f>
        <v>0</v>
      </c>
      <c r="G161" s="241">
        <f>IF(G11&gt;0,((C156/L11)/G123)*Other!G48,0)</f>
        <v>0</v>
      </c>
      <c r="H161" s="241">
        <f>IF(H11&gt;0,((C156/L11)/H123)*Other!H48,0)</f>
        <v>0</v>
      </c>
      <c r="I161" s="241">
        <f>IF(I11&gt;0,((C156/L11)/I123)*Other!I48,0)</f>
        <v>0</v>
      </c>
      <c r="J161" s="241">
        <f>IF(J11&gt;0,((C156/L11)/J123)*Other!J48,0)</f>
        <v>0</v>
      </c>
      <c r="P161" s="246">
        <f>SUM(D161:J161)</f>
        <v>0</v>
      </c>
      <c r="AB161" s="278"/>
      <c r="AC161" s="285" t="s">
        <v>0</v>
      </c>
      <c r="AD161" s="241">
        <f>IF(AD11&gt;0,((AC156/AL11)/AD123)*Other!AD48,0)</f>
        <v>0</v>
      </c>
      <c r="AE161" s="241">
        <f>IF(AE11&gt;0,((AC156/AL11)/AE123)*Other!AE48,0)</f>
        <v>0</v>
      </c>
      <c r="AF161" s="241">
        <f>IF(AF11&gt;0,((AC156/AL11)/AF123)*Other!AF48,0)</f>
        <v>0</v>
      </c>
      <c r="AG161" s="241">
        <f>IF(AG11&gt;0,((AC156/AL11)/AG123)*Other!AG48,0)</f>
        <v>0</v>
      </c>
      <c r="AH161" s="241">
        <f>IF(AH11&gt;0,((AC156/AL11)/AH123)*Other!AH48,0)</f>
        <v>0</v>
      </c>
      <c r="AI161" s="241">
        <f>IF(AI11&gt;0,((AC156/AL11)/AI123)*Other!AI48,0)</f>
        <v>0</v>
      </c>
      <c r="AJ161" s="241">
        <f>IF(AJ11&gt;0,((AC156/AL11)/AJ123)*Other!AJ48,0)</f>
        <v>0</v>
      </c>
      <c r="AP161" s="246">
        <f>SUM(AD161:AJ161)</f>
        <v>0</v>
      </c>
      <c r="BB161" s="278"/>
      <c r="BC161" s="285" t="s">
        <v>0</v>
      </c>
      <c r="BD161" s="241">
        <f>IF(BD11&gt;0,((BC156/BL11)/BD123)*Other!BD48,0)</f>
        <v>0</v>
      </c>
      <c r="BE161" s="241">
        <f>IF(BE11&gt;0,((BC156/BL11)/BE123)*Other!BE48,0)</f>
        <v>0</v>
      </c>
      <c r="BF161" s="241">
        <f>IF(BF11&gt;0,((BC156/BL11)/BF123)*Other!BF48,0)</f>
        <v>0</v>
      </c>
      <c r="BG161" s="241">
        <f>IF(BG11&gt;0,((BC156/BL11)/BG123)*Other!BG48,0)</f>
        <v>0</v>
      </c>
      <c r="BH161" s="241">
        <f>IF(BH11&gt;0,((BC156/BL11)/BH123)*Other!BH48,0)</f>
        <v>0</v>
      </c>
      <c r="BI161" s="241">
        <f>IF(BI11&gt;0,((BC156/BL11)/BI123)*Other!BI48,0)</f>
        <v>0</v>
      </c>
      <c r="BJ161" s="241">
        <f>IF(BJ11&gt;0,((BC156/BL11)/BJ123)*Other!BJ48,0)</f>
        <v>0</v>
      </c>
      <c r="BP161" s="246">
        <f>SUM(BD161:BJ161)</f>
        <v>0</v>
      </c>
      <c r="CB161" s="278"/>
      <c r="CC161" s="285" t="s">
        <v>0</v>
      </c>
      <c r="CD161" s="241">
        <f>IF(CD11&gt;0,((CC156/CL11)/CD123)*Other!CD48,0)</f>
        <v>0</v>
      </c>
      <c r="CE161" s="241">
        <f>IF(CE11&gt;0,((CC156/CL11)/CE123)*Other!CE48,0)</f>
        <v>0</v>
      </c>
      <c r="CF161" s="241">
        <f>IF(CF11&gt;0,((CC156/CL11)/CF123)*Other!CF48,0)</f>
        <v>0</v>
      </c>
      <c r="CG161" s="241">
        <f>IF(CG11&gt;0,((CC156/CL11)/CG123)*Other!CG48,0)</f>
        <v>0</v>
      </c>
      <c r="CH161" s="241">
        <f>IF(CH11&gt;0,((CC156/CL11)/CH123)*Other!CH48,0)</f>
        <v>0</v>
      </c>
      <c r="CI161" s="241">
        <f>IF(CI11&gt;0,((CC156/CL11)/CI123)*Other!CI48,0)</f>
        <v>0</v>
      </c>
      <c r="CJ161" s="241">
        <f>IF(CJ11&gt;0,((CC156/CL11)/CJ123)*Other!CJ48,0)</f>
        <v>0</v>
      </c>
      <c r="CP161" s="246">
        <f>SUM(CD161:CJ161)</f>
        <v>0</v>
      </c>
    </row>
    <row r="162" spans="2:94" x14ac:dyDescent="0.35">
      <c r="B162" s="278"/>
      <c r="C162" s="281"/>
      <c r="D162" s="5"/>
      <c r="E162" s="5"/>
      <c r="F162" s="5"/>
      <c r="G162" s="5"/>
      <c r="H162" s="5"/>
      <c r="I162" s="5"/>
      <c r="P162" s="18"/>
      <c r="AB162" s="278"/>
      <c r="AC162" s="281"/>
      <c r="AD162" s="5"/>
      <c r="AE162" s="5"/>
      <c r="AF162" s="5"/>
      <c r="AG162" s="5"/>
      <c r="AH162" s="5"/>
      <c r="AI162" s="5"/>
      <c r="AP162" s="18"/>
      <c r="BB162" s="278"/>
      <c r="BC162" s="281"/>
      <c r="BD162" s="5"/>
      <c r="BE162" s="5"/>
      <c r="BF162" s="5"/>
      <c r="BG162" s="5"/>
      <c r="BH162" s="5"/>
      <c r="BI162" s="5"/>
      <c r="BP162" s="18"/>
      <c r="CB162" s="278"/>
      <c r="CC162" s="281"/>
      <c r="CD162" s="5"/>
      <c r="CE162" s="5"/>
      <c r="CF162" s="5"/>
      <c r="CG162" s="5"/>
      <c r="CH162" s="5"/>
      <c r="CI162" s="5"/>
      <c r="CP162" s="18"/>
    </row>
    <row r="163" spans="2:94" ht="15" thickBot="1" x14ac:dyDescent="0.4">
      <c r="B163" s="279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9"/>
      <c r="AB163" s="279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59"/>
      <c r="BB163" s="279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59"/>
      <c r="CB163" s="279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59"/>
    </row>
  </sheetData>
  <sheetProtection algorithmName="SHA-512" hashValue="TNgEm+tPvZcGWZBzRCkWNzE/UKMKI0494pGzKYXt+qPePEA23pjBUj3g3qjO+K+h6R6++ueuXLNMAiCmXZVJrA==" saltValue="9kFQSNwsSd3j/uUPAtuepQ==" spinCount="100000" sheet="1" objects="1" scenarios="1"/>
  <mergeCells count="10">
    <mergeCell ref="BE2:BG2"/>
    <mergeCell ref="CE2:CG2"/>
    <mergeCell ref="E2:G2"/>
    <mergeCell ref="D1:N1"/>
    <mergeCell ref="AE2:AG2"/>
    <mergeCell ref="D53:J53"/>
    <mergeCell ref="AD53:AJ53"/>
    <mergeCell ref="BD53:BJ53"/>
    <mergeCell ref="CD53:CJ53"/>
    <mergeCell ref="CT42:CW42"/>
  </mergeCells>
  <pageMargins left="0.74803149606299213" right="0.74803149606299213" top="0.98425196850393704" bottom="0.98425196850393704" header="0.51181102362204722" footer="0.5118110236220472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'Data Validation'!$B$2:$B$26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I170"/>
  <sheetViews>
    <sheetView zoomScale="80" zoomScaleNormal="80" workbookViewId="0">
      <selection activeCell="D4" sqref="D4"/>
    </sheetView>
  </sheetViews>
  <sheetFormatPr defaultRowHeight="14.5" x14ac:dyDescent="0.35"/>
  <cols>
    <col min="2" max="2" width="59.1796875" customWidth="1"/>
    <col min="3" max="3" width="18.81640625" customWidth="1"/>
    <col min="4" max="12" width="15.7265625" customWidth="1"/>
    <col min="13" max="13" width="10.453125" customWidth="1"/>
    <col min="14" max="14" width="11.1796875" customWidth="1"/>
    <col min="18" max="26" width="0" hidden="1" customWidth="1"/>
    <col min="28" max="28" width="51.1796875" customWidth="1"/>
    <col min="29" max="29" width="25.81640625" customWidth="1"/>
    <col min="30" max="36" width="15.7265625" customWidth="1"/>
    <col min="37" max="37" width="10.81640625" customWidth="1"/>
    <col min="44" max="52" width="0" hidden="1" customWidth="1"/>
    <col min="54" max="54" width="51.26953125" customWidth="1"/>
    <col min="55" max="55" width="25.7265625" customWidth="1"/>
    <col min="56" max="63" width="15.7265625" customWidth="1"/>
    <col min="65" max="65" width="13.1796875" customWidth="1"/>
    <col min="70" max="78" width="0" hidden="1" customWidth="1"/>
    <col min="80" max="80" width="51.1796875" customWidth="1"/>
    <col min="81" max="81" width="25.1796875" customWidth="1"/>
    <col min="82" max="89" width="15.7265625" customWidth="1"/>
    <col min="90" max="90" width="11.7265625" customWidth="1"/>
    <col min="91" max="91" width="11.453125" customWidth="1"/>
    <col min="93" max="93" width="15.7265625" customWidth="1"/>
    <col min="94" max="94" width="8.7265625" customWidth="1"/>
    <col min="95" max="95" width="20.54296875" customWidth="1"/>
    <col min="96" max="96" width="20.7265625" customWidth="1"/>
    <col min="97" max="106" width="12.7265625" customWidth="1"/>
  </cols>
  <sheetData>
    <row r="1" spans="2:96" ht="56.25" customHeight="1" x14ac:dyDescent="0.55000000000000004">
      <c r="D1" s="329" t="s">
        <v>149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CR1" s="94" t="s">
        <v>16</v>
      </c>
    </row>
    <row r="2" spans="2:96" ht="19" thickBot="1" x14ac:dyDescent="0.5">
      <c r="B2" s="103"/>
      <c r="C2" s="109"/>
      <c r="D2" s="37"/>
      <c r="E2" s="328" t="s">
        <v>148</v>
      </c>
      <c r="F2" s="328"/>
      <c r="G2" s="328"/>
      <c r="H2" s="37"/>
      <c r="I2" s="37"/>
      <c r="J2" s="37"/>
      <c r="K2" s="110"/>
      <c r="L2" s="37"/>
      <c r="M2" s="102"/>
      <c r="N2" s="117"/>
      <c r="O2" s="103"/>
      <c r="P2" s="38"/>
      <c r="AB2" s="103"/>
      <c r="AC2" s="109"/>
      <c r="AD2" s="37"/>
      <c r="AE2" s="328" t="s">
        <v>148</v>
      </c>
      <c r="AF2" s="328"/>
      <c r="AG2" s="328"/>
      <c r="AH2" s="37"/>
      <c r="AI2" s="37"/>
      <c r="AJ2" s="37"/>
      <c r="AK2" s="110"/>
      <c r="AL2" s="37"/>
      <c r="AM2" s="102"/>
      <c r="AN2" s="117"/>
      <c r="AO2" s="103"/>
      <c r="AP2" s="38"/>
      <c r="BB2" s="103"/>
      <c r="BC2" s="109"/>
      <c r="BD2" s="37"/>
      <c r="BE2" s="328" t="s">
        <v>148</v>
      </c>
      <c r="BF2" s="328"/>
      <c r="BG2" s="328"/>
      <c r="BH2" s="37"/>
      <c r="BI2" s="37"/>
      <c r="BJ2" s="37"/>
      <c r="BK2" s="110"/>
      <c r="BL2" s="37"/>
      <c r="BM2" s="102"/>
      <c r="BN2" s="117"/>
      <c r="BO2" s="103"/>
      <c r="BP2" s="38"/>
      <c r="CB2" s="103"/>
      <c r="CC2" s="109"/>
      <c r="CD2" s="37"/>
      <c r="CE2" s="328" t="s">
        <v>148</v>
      </c>
      <c r="CF2" s="328"/>
      <c r="CG2" s="328"/>
      <c r="CH2" s="37"/>
      <c r="CI2" s="37"/>
      <c r="CJ2" s="37"/>
      <c r="CK2" s="110"/>
      <c r="CL2" s="37"/>
      <c r="CM2" s="102"/>
      <c r="CN2" s="117"/>
      <c r="CO2" s="103"/>
      <c r="CP2" s="38"/>
      <c r="CQ2" s="1">
        <v>44013</v>
      </c>
      <c r="CR2">
        <v>31</v>
      </c>
    </row>
    <row r="3" spans="2:96" ht="18.5" x14ac:dyDescent="0.45">
      <c r="B3" s="40" t="s">
        <v>52</v>
      </c>
      <c r="C3" s="92">
        <v>44013</v>
      </c>
      <c r="D3" s="5"/>
      <c r="E3" s="81"/>
      <c r="F3" s="81"/>
      <c r="G3" s="81"/>
      <c r="H3" s="5"/>
      <c r="I3" s="5"/>
      <c r="J3" s="5"/>
      <c r="K3" s="30"/>
      <c r="L3" s="5"/>
      <c r="M3" s="95"/>
      <c r="N3" s="136"/>
      <c r="O3" s="40"/>
      <c r="P3" s="39"/>
      <c r="AB3" s="40" t="s">
        <v>52</v>
      </c>
      <c r="AC3" s="250">
        <f>C3</f>
        <v>44013</v>
      </c>
      <c r="AD3" s="5"/>
      <c r="AE3" s="81"/>
      <c r="AF3" s="81"/>
      <c r="AG3" s="81"/>
      <c r="AH3" s="5"/>
      <c r="AI3" s="5"/>
      <c r="AJ3" s="5"/>
      <c r="AK3" s="30"/>
      <c r="AL3" s="5"/>
      <c r="AM3" s="95"/>
      <c r="AN3" s="136"/>
      <c r="AO3" s="40"/>
      <c r="AP3" s="39"/>
      <c r="BB3" s="40" t="s">
        <v>52</v>
      </c>
      <c r="BC3" s="250">
        <f>AC3</f>
        <v>44013</v>
      </c>
      <c r="BD3" s="5"/>
      <c r="BE3" s="81"/>
      <c r="BF3" s="81"/>
      <c r="BG3" s="81"/>
      <c r="BH3" s="5"/>
      <c r="BI3" s="5"/>
      <c r="BJ3" s="5"/>
      <c r="BK3" s="30"/>
      <c r="BL3" s="5"/>
      <c r="BM3" s="95"/>
      <c r="BN3" s="136"/>
      <c r="BO3" s="40"/>
      <c r="BP3" s="39"/>
      <c r="CB3" s="40" t="s">
        <v>52</v>
      </c>
      <c r="CC3" s="250">
        <f>BC3</f>
        <v>44013</v>
      </c>
      <c r="CD3" s="5"/>
      <c r="CE3" s="81"/>
      <c r="CF3" s="81"/>
      <c r="CG3" s="81"/>
      <c r="CH3" s="5"/>
      <c r="CI3" s="5"/>
      <c r="CJ3" s="5"/>
      <c r="CK3" s="30"/>
      <c r="CL3" s="5"/>
      <c r="CM3" s="95"/>
      <c r="CN3" s="136"/>
      <c r="CO3" s="40"/>
      <c r="CP3" s="39"/>
      <c r="CQ3" s="1">
        <f>CQ2+CR2</f>
        <v>44044</v>
      </c>
      <c r="CR3">
        <v>31</v>
      </c>
    </row>
    <row r="4" spans="2:96" ht="18.5" x14ac:dyDescent="0.45">
      <c r="B4" s="40" t="s">
        <v>70</v>
      </c>
      <c r="C4" s="5">
        <f>IF(C3=CQ2,CR2,0)+IF(C3=CQ3,CR3,0)+IF(C3=CQ4,CR4,0)+IF(C3=CQ5,CR5,0)+IF(C3=CQ6,CR6,0)+IF(C3=CQ7,CR7,0)+IF(C3=CQ8,CR8,0)+IF(C3=CQ9,CR9,0)+IF(C3=CQ10,CR10,0)+IF(C3=CQ11,CR11,0)+IF(C3=CQ12,CR12,0)+IF(C3=CQ13,CR13,0)+IF(C3=CQ14,CR14,0)+IF(C3=CQ15,CR15,0)+IF(C3=CQ16,CR16,0)+IF(C3=CQ17,CR17,0)+IF(C3=CQ18,CR18,0)+IF(C3=CQ19,CR19,0)+IF(C3=CQ20,CR20,0)+IF(C3=CQ21,CR21,0)+IF(C3=CQ22,CR22,0)</f>
        <v>31</v>
      </c>
      <c r="D4" s="5"/>
      <c r="E4" s="81"/>
      <c r="F4" s="81"/>
      <c r="G4" s="81"/>
      <c r="H4" s="5"/>
      <c r="I4" s="5"/>
      <c r="J4" s="5"/>
      <c r="K4" s="30"/>
      <c r="L4" s="5"/>
      <c r="M4" s="95"/>
      <c r="N4" s="136"/>
      <c r="O4" s="40"/>
      <c r="P4" s="39"/>
      <c r="AB4" s="40" t="s">
        <v>70</v>
      </c>
      <c r="AC4" s="84">
        <f>C4</f>
        <v>31</v>
      </c>
      <c r="AD4" s="5"/>
      <c r="AE4" s="81"/>
      <c r="AF4" s="81"/>
      <c r="AG4" s="81"/>
      <c r="AH4" s="5"/>
      <c r="AI4" s="5"/>
      <c r="AJ4" s="5"/>
      <c r="AK4" s="30"/>
      <c r="AL4" s="5"/>
      <c r="AM4" s="95"/>
      <c r="AN4" s="136"/>
      <c r="AO4" s="40"/>
      <c r="AP4" s="39"/>
      <c r="BB4" s="40" t="s">
        <v>70</v>
      </c>
      <c r="BC4" s="84">
        <f>AC4</f>
        <v>31</v>
      </c>
      <c r="BD4" s="5"/>
      <c r="BE4" s="81"/>
      <c r="BF4" s="81"/>
      <c r="BG4" s="81"/>
      <c r="BH4" s="5"/>
      <c r="BI4" s="5"/>
      <c r="BJ4" s="5"/>
      <c r="BK4" s="30"/>
      <c r="BL4" s="5"/>
      <c r="BM4" s="95"/>
      <c r="BN4" s="136"/>
      <c r="BO4" s="40"/>
      <c r="BP4" s="39"/>
      <c r="CB4" s="40" t="s">
        <v>70</v>
      </c>
      <c r="CC4" s="84">
        <f>BC4</f>
        <v>31</v>
      </c>
      <c r="CD4" s="5"/>
      <c r="CE4" s="81"/>
      <c r="CF4" s="81"/>
      <c r="CG4" s="81"/>
      <c r="CH4" s="5"/>
      <c r="CI4" s="5"/>
      <c r="CJ4" s="5"/>
      <c r="CK4" s="30"/>
      <c r="CL4" s="5"/>
      <c r="CM4" s="95"/>
      <c r="CN4" s="136"/>
      <c r="CO4" s="40"/>
      <c r="CP4" s="39"/>
      <c r="CQ4" s="1">
        <f t="shared" ref="CQ4:CQ22" si="0">CQ3+CR3</f>
        <v>44075</v>
      </c>
      <c r="CR4">
        <v>30</v>
      </c>
    </row>
    <row r="5" spans="2:96" ht="18.5" x14ac:dyDescent="0.45">
      <c r="B5" s="40"/>
      <c r="C5" s="5"/>
      <c r="D5" s="5"/>
      <c r="E5" s="81"/>
      <c r="F5" s="81"/>
      <c r="G5" s="16" t="s">
        <v>276</v>
      </c>
      <c r="H5" s="5"/>
      <c r="I5" s="5"/>
      <c r="J5" s="5"/>
      <c r="K5" s="30"/>
      <c r="L5" s="5"/>
      <c r="M5" s="95"/>
      <c r="N5" s="136"/>
      <c r="O5" s="40"/>
      <c r="P5" s="39"/>
      <c r="AB5" s="40"/>
      <c r="AC5" s="5"/>
      <c r="AD5" s="5"/>
      <c r="AE5" s="81"/>
      <c r="AF5" s="81"/>
      <c r="AG5" s="16" t="s">
        <v>276</v>
      </c>
      <c r="AH5" s="5"/>
      <c r="AI5" s="5"/>
      <c r="AJ5" s="5"/>
      <c r="AK5" s="30"/>
      <c r="AL5" s="5"/>
      <c r="AM5" s="95"/>
      <c r="AN5" s="136"/>
      <c r="AO5" s="40"/>
      <c r="AP5" s="39"/>
      <c r="BB5" s="40"/>
      <c r="BC5" s="5"/>
      <c r="BD5" s="5"/>
      <c r="BE5" s="81"/>
      <c r="BF5" s="81"/>
      <c r="BG5" s="16" t="s">
        <v>276</v>
      </c>
      <c r="BH5" s="5"/>
      <c r="BI5" s="5"/>
      <c r="BJ5" s="5"/>
      <c r="BK5" s="30"/>
      <c r="BL5" s="5"/>
      <c r="BM5" s="95"/>
      <c r="BN5" s="136"/>
      <c r="BO5" s="40"/>
      <c r="BP5" s="39"/>
      <c r="CB5" s="40"/>
      <c r="CC5" s="5"/>
      <c r="CD5" s="5"/>
      <c r="CE5" s="81"/>
      <c r="CF5" s="81"/>
      <c r="CG5" s="16" t="s">
        <v>276</v>
      </c>
      <c r="CH5" s="5"/>
      <c r="CI5" s="5"/>
      <c r="CJ5" s="5"/>
      <c r="CK5" s="30"/>
      <c r="CL5" s="5"/>
      <c r="CM5" s="95"/>
      <c r="CN5" s="136"/>
      <c r="CO5" s="40"/>
      <c r="CP5" s="39"/>
      <c r="CQ5" s="1">
        <f t="shared" si="0"/>
        <v>44105</v>
      </c>
      <c r="CR5">
        <v>31</v>
      </c>
    </row>
    <row r="6" spans="2:96" ht="18.5" x14ac:dyDescent="0.45">
      <c r="B6" s="72" t="s">
        <v>113</v>
      </c>
      <c r="C6" s="180">
        <v>60</v>
      </c>
      <c r="D6" s="5"/>
      <c r="E6" s="81"/>
      <c r="F6" s="81"/>
      <c r="G6" s="81"/>
      <c r="H6" s="317">
        <v>75</v>
      </c>
      <c r="I6" s="16"/>
      <c r="J6" s="5"/>
      <c r="K6" s="30"/>
      <c r="L6" s="5"/>
      <c r="N6" s="136"/>
      <c r="O6" s="40"/>
      <c r="P6" s="39"/>
      <c r="AB6" s="72" t="s">
        <v>113</v>
      </c>
      <c r="AC6" s="180">
        <f>C6</f>
        <v>60</v>
      </c>
      <c r="AD6" s="5"/>
      <c r="AE6" s="81"/>
      <c r="AF6" s="81"/>
      <c r="AG6" s="81"/>
      <c r="AH6" s="317">
        <f>H6</f>
        <v>75</v>
      </c>
      <c r="AI6" s="16"/>
      <c r="AJ6" s="5"/>
      <c r="AK6" s="30"/>
      <c r="AL6" s="5"/>
      <c r="AN6" s="136"/>
      <c r="AO6" s="40"/>
      <c r="AP6" s="39"/>
      <c r="BB6" s="72" t="s">
        <v>113</v>
      </c>
      <c r="BC6" s="180">
        <f>AC6</f>
        <v>60</v>
      </c>
      <c r="BD6" s="5"/>
      <c r="BE6" s="81"/>
      <c r="BF6" s="81"/>
      <c r="BG6" s="81"/>
      <c r="BH6" s="317">
        <f>AH6</f>
        <v>75</v>
      </c>
      <c r="BI6" s="16"/>
      <c r="BJ6" s="5"/>
      <c r="BK6" s="30"/>
      <c r="BL6" s="5"/>
      <c r="BN6" s="136"/>
      <c r="BO6" s="40"/>
      <c r="BP6" s="39"/>
      <c r="CB6" s="72" t="s">
        <v>113</v>
      </c>
      <c r="CC6" s="180">
        <f>BC6</f>
        <v>60</v>
      </c>
      <c r="CD6" s="5"/>
      <c r="CE6" s="81"/>
      <c r="CF6" s="81"/>
      <c r="CG6" s="81"/>
      <c r="CH6" s="317">
        <f>BH6</f>
        <v>75</v>
      </c>
      <c r="CI6" s="16"/>
      <c r="CJ6" s="5"/>
      <c r="CK6" s="30"/>
      <c r="CL6" s="5"/>
      <c r="CN6" s="136"/>
      <c r="CO6" s="40"/>
      <c r="CP6" s="39"/>
      <c r="CQ6" s="1">
        <f t="shared" si="0"/>
        <v>44136</v>
      </c>
      <c r="CR6">
        <v>30</v>
      </c>
    </row>
    <row r="7" spans="2:96" ht="30" customHeight="1" x14ac:dyDescent="0.45">
      <c r="B7" s="40"/>
      <c r="C7" s="5"/>
      <c r="D7" s="5"/>
      <c r="E7" s="81"/>
      <c r="F7" s="81"/>
      <c r="G7" s="81"/>
      <c r="H7" s="5"/>
      <c r="I7" s="5"/>
      <c r="J7" s="5"/>
      <c r="K7" s="30"/>
      <c r="L7" s="5"/>
      <c r="M7" s="95"/>
      <c r="N7" s="136"/>
      <c r="O7" s="40"/>
      <c r="P7" s="39"/>
      <c r="AB7" s="40"/>
      <c r="AC7" s="5"/>
      <c r="AD7" s="5"/>
      <c r="AE7" s="81"/>
      <c r="AF7" s="81"/>
      <c r="AG7" s="81"/>
      <c r="AH7" s="5"/>
      <c r="AI7" s="5"/>
      <c r="AJ7" s="5"/>
      <c r="AK7" s="30"/>
      <c r="AL7" s="5"/>
      <c r="AM7" s="95"/>
      <c r="AN7" s="136"/>
      <c r="AO7" s="40"/>
      <c r="AP7" s="39"/>
      <c r="BB7" s="40"/>
      <c r="BC7" s="5"/>
      <c r="BD7" s="5"/>
      <c r="BE7" s="81"/>
      <c r="BF7" s="81"/>
      <c r="BG7" s="81"/>
      <c r="BH7" s="5"/>
      <c r="BI7" s="5"/>
      <c r="BJ7" s="5"/>
      <c r="BK7" s="30"/>
      <c r="BL7" s="5"/>
      <c r="BM7" s="95"/>
      <c r="BN7" s="136"/>
      <c r="BO7" s="40"/>
      <c r="BP7" s="39"/>
      <c r="CB7" s="40"/>
      <c r="CC7" s="5"/>
      <c r="CD7" s="5"/>
      <c r="CE7" s="81"/>
      <c r="CF7" s="81"/>
      <c r="CG7" s="81"/>
      <c r="CH7" s="5"/>
      <c r="CI7" s="5"/>
      <c r="CJ7" s="5"/>
      <c r="CK7" s="30"/>
      <c r="CL7" s="5"/>
      <c r="CM7" s="95"/>
      <c r="CN7" s="136"/>
      <c r="CO7" s="40"/>
      <c r="CP7" s="39"/>
      <c r="CQ7" s="1">
        <f t="shared" si="0"/>
        <v>44166</v>
      </c>
      <c r="CR7">
        <v>31</v>
      </c>
    </row>
    <row r="8" spans="2:96" ht="15" customHeight="1" x14ac:dyDescent="0.45">
      <c r="B8" s="14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0"/>
      <c r="P8" s="39"/>
      <c r="AB8" s="146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40"/>
      <c r="AP8" s="39"/>
      <c r="BB8" s="146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0"/>
      <c r="BP8" s="39"/>
      <c r="CB8" s="146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40"/>
      <c r="CP8" s="39"/>
      <c r="CQ8" s="1">
        <f t="shared" si="0"/>
        <v>44197</v>
      </c>
      <c r="CR8">
        <v>31</v>
      </c>
    </row>
    <row r="9" spans="2:96" ht="15" customHeight="1" x14ac:dyDescent="0.45">
      <c r="B9" s="120" t="s">
        <v>52</v>
      </c>
      <c r="C9" s="124">
        <f>C3</f>
        <v>44013</v>
      </c>
      <c r="D9" s="85" t="s">
        <v>40</v>
      </c>
      <c r="E9" s="5"/>
      <c r="F9" s="5"/>
      <c r="G9" s="5"/>
      <c r="H9" s="5"/>
      <c r="I9" s="5"/>
      <c r="J9" s="5"/>
      <c r="K9" s="5"/>
      <c r="L9" s="5"/>
      <c r="M9" s="5"/>
      <c r="N9" s="5"/>
      <c r="O9" s="40"/>
      <c r="P9" s="39"/>
      <c r="AB9" s="120" t="s">
        <v>52</v>
      </c>
      <c r="AC9" s="124">
        <f>AC3</f>
        <v>44013</v>
      </c>
      <c r="AD9" s="85" t="s">
        <v>44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40"/>
      <c r="AP9" s="39"/>
      <c r="BB9" s="120" t="s">
        <v>52</v>
      </c>
      <c r="BC9" s="124">
        <f>BC3</f>
        <v>44013</v>
      </c>
      <c r="BD9" s="85" t="s">
        <v>46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40"/>
      <c r="BP9" s="39"/>
      <c r="CB9" s="120" t="s">
        <v>52</v>
      </c>
      <c r="CC9" s="124">
        <f>CC3</f>
        <v>44013</v>
      </c>
      <c r="CD9" s="85" t="s">
        <v>47</v>
      </c>
      <c r="CE9" s="5"/>
      <c r="CF9" s="5"/>
      <c r="CG9" s="5"/>
      <c r="CH9" s="5"/>
      <c r="CI9" s="5"/>
      <c r="CJ9" s="5"/>
      <c r="CK9" s="5"/>
      <c r="CL9" s="5"/>
      <c r="CM9" s="5"/>
      <c r="CN9" s="5"/>
      <c r="CO9" s="40"/>
      <c r="CP9" s="39"/>
      <c r="CQ9" s="1">
        <f t="shared" si="0"/>
        <v>44228</v>
      </c>
      <c r="CR9">
        <v>28</v>
      </c>
    </row>
    <row r="10" spans="2:96" ht="28.5" customHeight="1" x14ac:dyDescent="0.35">
      <c r="B10" s="105" t="s">
        <v>183</v>
      </c>
      <c r="C10" s="5"/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22</v>
      </c>
      <c r="J10" s="14" t="s">
        <v>23</v>
      </c>
      <c r="K10" s="5"/>
      <c r="L10" s="61" t="str">
        <f>D9</f>
        <v>Week 1</v>
      </c>
      <c r="M10" s="14" t="s">
        <v>150</v>
      </c>
      <c r="N10" s="14" t="s">
        <v>154</v>
      </c>
      <c r="O10" s="40"/>
      <c r="P10" s="39"/>
      <c r="AB10" s="105" t="s">
        <v>183</v>
      </c>
      <c r="AC10" s="5"/>
      <c r="AD10" s="14" t="s">
        <v>17</v>
      </c>
      <c r="AE10" s="14" t="s">
        <v>18</v>
      </c>
      <c r="AF10" s="14" t="s">
        <v>19</v>
      </c>
      <c r="AG10" s="14" t="s">
        <v>20</v>
      </c>
      <c r="AH10" s="14" t="s">
        <v>21</v>
      </c>
      <c r="AI10" s="14" t="s">
        <v>22</v>
      </c>
      <c r="AJ10" s="14" t="s">
        <v>23</v>
      </c>
      <c r="AK10" s="5"/>
      <c r="AL10" s="61" t="str">
        <f>AD9</f>
        <v>Week 2</v>
      </c>
      <c r="AM10" s="14" t="s">
        <v>150</v>
      </c>
      <c r="AN10" s="14" t="s">
        <v>154</v>
      </c>
      <c r="AO10" s="40"/>
      <c r="AP10" s="39"/>
      <c r="BB10" s="105" t="s">
        <v>183</v>
      </c>
      <c r="BC10" s="5"/>
      <c r="BD10" s="14" t="s">
        <v>17</v>
      </c>
      <c r="BE10" s="14" t="s">
        <v>18</v>
      </c>
      <c r="BF10" s="14" t="s">
        <v>19</v>
      </c>
      <c r="BG10" s="14" t="s">
        <v>20</v>
      </c>
      <c r="BH10" s="14" t="s">
        <v>21</v>
      </c>
      <c r="BI10" s="14" t="s">
        <v>22</v>
      </c>
      <c r="BJ10" s="14" t="s">
        <v>23</v>
      </c>
      <c r="BK10" s="5"/>
      <c r="BL10" s="61" t="str">
        <f>BD9</f>
        <v>Week 3</v>
      </c>
      <c r="BM10" s="14" t="s">
        <v>150</v>
      </c>
      <c r="BN10" s="14" t="s">
        <v>154</v>
      </c>
      <c r="BO10" s="40"/>
      <c r="BP10" s="39"/>
      <c r="CB10" s="105" t="s">
        <v>183</v>
      </c>
      <c r="CC10" s="5"/>
      <c r="CD10" s="14" t="s">
        <v>17</v>
      </c>
      <c r="CE10" s="14" t="s">
        <v>18</v>
      </c>
      <c r="CF10" s="14" t="s">
        <v>19</v>
      </c>
      <c r="CG10" s="14" t="s">
        <v>20</v>
      </c>
      <c r="CH10" s="14" t="s">
        <v>21</v>
      </c>
      <c r="CI10" s="14" t="s">
        <v>22</v>
      </c>
      <c r="CJ10" s="14" t="s">
        <v>23</v>
      </c>
      <c r="CK10" s="5"/>
      <c r="CL10" s="61" t="str">
        <f>CD9</f>
        <v>Week 4</v>
      </c>
      <c r="CM10" s="14" t="s">
        <v>150</v>
      </c>
      <c r="CN10" s="14" t="s">
        <v>154</v>
      </c>
      <c r="CO10" s="40"/>
      <c r="CP10" s="39"/>
      <c r="CQ10" s="1">
        <f t="shared" si="0"/>
        <v>44256</v>
      </c>
      <c r="CR10">
        <v>31</v>
      </c>
    </row>
    <row r="11" spans="2:96" ht="29" x14ac:dyDescent="0.35">
      <c r="B11" s="209" t="s">
        <v>114</v>
      </c>
      <c r="C11" s="13"/>
      <c r="D11" s="300"/>
      <c r="E11" s="300"/>
      <c r="F11" s="300"/>
      <c r="G11" s="300"/>
      <c r="H11" s="300"/>
      <c r="I11" s="300"/>
      <c r="J11" s="300"/>
      <c r="K11" s="13"/>
      <c r="L11" s="189" t="s">
        <v>156</v>
      </c>
      <c r="M11" s="234" t="s">
        <v>151</v>
      </c>
      <c r="N11" s="5" t="s">
        <v>151</v>
      </c>
      <c r="O11" s="40"/>
      <c r="P11" s="39"/>
      <c r="AB11" s="209" t="s">
        <v>114</v>
      </c>
      <c r="AC11" s="13"/>
      <c r="AD11" s="300">
        <f>D11</f>
        <v>0</v>
      </c>
      <c r="AE11" s="300">
        <f t="shared" ref="AE11:AJ11" si="1">E11</f>
        <v>0</v>
      </c>
      <c r="AF11" s="300">
        <f t="shared" si="1"/>
        <v>0</v>
      </c>
      <c r="AG11" s="300">
        <f t="shared" si="1"/>
        <v>0</v>
      </c>
      <c r="AH11" s="300">
        <f t="shared" si="1"/>
        <v>0</v>
      </c>
      <c r="AI11" s="300">
        <f t="shared" si="1"/>
        <v>0</v>
      </c>
      <c r="AJ11" s="300">
        <f t="shared" si="1"/>
        <v>0</v>
      </c>
      <c r="AK11" s="13"/>
      <c r="AL11" s="189" t="s">
        <v>156</v>
      </c>
      <c r="AM11" s="234" t="s">
        <v>151</v>
      </c>
      <c r="AN11" s="5" t="s">
        <v>151</v>
      </c>
      <c r="AO11" s="40"/>
      <c r="AP11" s="39"/>
      <c r="BB11" s="209" t="s">
        <v>114</v>
      </c>
      <c r="BC11" s="13"/>
      <c r="BD11" s="300">
        <f>AD11</f>
        <v>0</v>
      </c>
      <c r="BE11" s="300">
        <f t="shared" ref="BE11" si="2">AE11</f>
        <v>0</v>
      </c>
      <c r="BF11" s="300">
        <f t="shared" ref="BF11" si="3">AF11</f>
        <v>0</v>
      </c>
      <c r="BG11" s="300">
        <f t="shared" ref="BG11" si="4">AG11</f>
        <v>0</v>
      </c>
      <c r="BH11" s="300">
        <f t="shared" ref="BH11" si="5">AH11</f>
        <v>0</v>
      </c>
      <c r="BI11" s="300">
        <f t="shared" ref="BI11" si="6">AI11</f>
        <v>0</v>
      </c>
      <c r="BJ11" s="300">
        <f t="shared" ref="BJ11" si="7">AJ11</f>
        <v>0</v>
      </c>
      <c r="BK11" s="13"/>
      <c r="BL11" s="189" t="s">
        <v>156</v>
      </c>
      <c r="BM11" s="234" t="s">
        <v>151</v>
      </c>
      <c r="BN11" s="5" t="s">
        <v>151</v>
      </c>
      <c r="BO11" s="40"/>
      <c r="BP11" s="39"/>
      <c r="CB11" s="209" t="s">
        <v>114</v>
      </c>
      <c r="CC11" s="13"/>
      <c r="CD11" s="300">
        <f>BD11</f>
        <v>0</v>
      </c>
      <c r="CE11" s="300">
        <f t="shared" ref="CE11" si="8">BE11</f>
        <v>0</v>
      </c>
      <c r="CF11" s="300">
        <f t="shared" ref="CF11" si="9">BF11</f>
        <v>0</v>
      </c>
      <c r="CG11" s="300">
        <f t="shared" ref="CG11" si="10">BG11</f>
        <v>0</v>
      </c>
      <c r="CH11" s="300">
        <f t="shared" ref="CH11" si="11">BH11</f>
        <v>0</v>
      </c>
      <c r="CI11" s="300">
        <f t="shared" ref="CI11" si="12">BI11</f>
        <v>0</v>
      </c>
      <c r="CJ11" s="300">
        <f t="shared" ref="CJ11" si="13">BJ11</f>
        <v>0</v>
      </c>
      <c r="CK11" s="13"/>
      <c r="CL11" s="189" t="s">
        <v>156</v>
      </c>
      <c r="CM11" s="234" t="s">
        <v>151</v>
      </c>
      <c r="CN11" s="5" t="s">
        <v>151</v>
      </c>
      <c r="CO11" s="40"/>
      <c r="CP11" s="39"/>
      <c r="CQ11" s="1">
        <f t="shared" si="0"/>
        <v>44287</v>
      </c>
      <c r="CR11">
        <v>30</v>
      </c>
    </row>
    <row r="12" spans="2:96" x14ac:dyDescent="0.35">
      <c r="B12" s="4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0"/>
      <c r="P12" s="39"/>
      <c r="AB12" s="40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40"/>
      <c r="AP12" s="39"/>
      <c r="BB12" s="40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0"/>
      <c r="BP12" s="39"/>
      <c r="CB12" s="40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40"/>
      <c r="CP12" s="39"/>
      <c r="CQ12" s="1">
        <f t="shared" si="0"/>
        <v>44317</v>
      </c>
      <c r="CR12">
        <v>31</v>
      </c>
    </row>
    <row r="13" spans="2:96" x14ac:dyDescent="0.35">
      <c r="B13" s="40"/>
      <c r="C13" s="96" t="s">
        <v>155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0"/>
      <c r="P13" s="39"/>
      <c r="AB13" s="40"/>
      <c r="AC13" s="96" t="s">
        <v>155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40"/>
      <c r="AP13" s="39"/>
      <c r="BB13" s="40"/>
      <c r="BC13" s="96" t="s">
        <v>155</v>
      </c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0"/>
      <c r="BP13" s="39"/>
      <c r="CB13" s="40"/>
      <c r="CC13" s="96" t="s">
        <v>155</v>
      </c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40"/>
      <c r="CP13" s="39"/>
      <c r="CQ13" s="1">
        <f t="shared" si="0"/>
        <v>44348</v>
      </c>
      <c r="CR13">
        <v>30</v>
      </c>
    </row>
    <row r="14" spans="2:96" x14ac:dyDescent="0.35">
      <c r="B14" s="318" t="s">
        <v>273</v>
      </c>
      <c r="C14" s="5"/>
      <c r="D14" s="113"/>
      <c r="E14" s="113"/>
      <c r="F14" s="113"/>
      <c r="G14" s="113"/>
      <c r="H14" s="113"/>
      <c r="I14" s="113"/>
      <c r="J14" s="113"/>
      <c r="K14" s="5"/>
      <c r="L14" s="227">
        <f t="shared" ref="L14:L16" si="14">SUM(D14:J14)</f>
        <v>0</v>
      </c>
      <c r="M14" s="114"/>
      <c r="N14" s="114"/>
      <c r="O14" s="40"/>
      <c r="P14" s="39"/>
      <c r="AB14" s="235" t="str">
        <f>B14</f>
        <v>Paid admissions - basic access ticket</v>
      </c>
      <c r="AC14" s="5"/>
      <c r="AD14" s="113"/>
      <c r="AE14" s="113"/>
      <c r="AF14" s="113"/>
      <c r="AG14" s="113"/>
      <c r="AH14" s="113"/>
      <c r="AI14" s="113"/>
      <c r="AJ14" s="113"/>
      <c r="AK14" s="5"/>
      <c r="AL14" s="227">
        <f t="shared" ref="AL14:AL16" si="15">SUM(AD14:AJ14)</f>
        <v>0</v>
      </c>
      <c r="AM14" s="114">
        <f>M14</f>
        <v>0</v>
      </c>
      <c r="AN14" s="114">
        <f>N14</f>
        <v>0</v>
      </c>
      <c r="AO14" s="40"/>
      <c r="AP14" s="39"/>
      <c r="BB14" s="235" t="str">
        <f>AB14</f>
        <v>Paid admissions - basic access ticket</v>
      </c>
      <c r="BC14" s="5"/>
      <c r="BD14" s="113"/>
      <c r="BE14" s="113"/>
      <c r="BF14" s="113"/>
      <c r="BG14" s="113"/>
      <c r="BH14" s="113"/>
      <c r="BI14" s="113"/>
      <c r="BJ14" s="113"/>
      <c r="BK14" s="5"/>
      <c r="BL14" s="227">
        <f t="shared" ref="BL14:BL16" si="16">SUM(BD14:BJ14)</f>
        <v>0</v>
      </c>
      <c r="BM14" s="114">
        <f>AM14</f>
        <v>0</v>
      </c>
      <c r="BN14" s="114">
        <f>AN14</f>
        <v>0</v>
      </c>
      <c r="BO14" s="40"/>
      <c r="BP14" s="39"/>
      <c r="CB14" s="235" t="str">
        <f>BB14</f>
        <v>Paid admissions - basic access ticket</v>
      </c>
      <c r="CC14" s="5"/>
      <c r="CD14" s="113"/>
      <c r="CE14" s="113"/>
      <c r="CF14" s="113"/>
      <c r="CG14" s="113"/>
      <c r="CH14" s="113"/>
      <c r="CI14" s="113"/>
      <c r="CJ14" s="113"/>
      <c r="CK14" s="5"/>
      <c r="CL14" s="227">
        <f t="shared" ref="CL14:CL16" si="17">SUM(CD14:CJ14)</f>
        <v>0</v>
      </c>
      <c r="CM14" s="114">
        <f>BM14</f>
        <v>0</v>
      </c>
      <c r="CN14" s="114">
        <f>BN14</f>
        <v>0</v>
      </c>
      <c r="CO14" s="40"/>
      <c r="CP14" s="39"/>
      <c r="CQ14" s="1">
        <f t="shared" si="0"/>
        <v>44378</v>
      </c>
      <c r="CR14">
        <v>31</v>
      </c>
    </row>
    <row r="15" spans="2:96" x14ac:dyDescent="0.35">
      <c r="B15" s="235" t="s">
        <v>152</v>
      </c>
      <c r="C15" s="236">
        <v>4</v>
      </c>
      <c r="D15" s="113"/>
      <c r="E15" s="113"/>
      <c r="F15" s="113"/>
      <c r="G15" s="113"/>
      <c r="H15" s="113"/>
      <c r="I15" s="113"/>
      <c r="J15" s="113"/>
      <c r="K15" s="5"/>
      <c r="L15" s="227">
        <f t="shared" si="14"/>
        <v>0</v>
      </c>
      <c r="M15" s="114"/>
      <c r="N15" s="114"/>
      <c r="O15" s="40"/>
      <c r="P15" s="39"/>
      <c r="AB15" s="235" t="str">
        <f t="shared" ref="AB15:AB18" si="18">B15</f>
        <v>Household (family) tickets</v>
      </c>
      <c r="AC15" s="236">
        <f>C15</f>
        <v>4</v>
      </c>
      <c r="AD15" s="113"/>
      <c r="AE15" s="113"/>
      <c r="AF15" s="113"/>
      <c r="AG15" s="113"/>
      <c r="AH15" s="113"/>
      <c r="AI15" s="113"/>
      <c r="AJ15" s="113"/>
      <c r="AK15" s="5"/>
      <c r="AL15" s="227">
        <f t="shared" si="15"/>
        <v>0</v>
      </c>
      <c r="AM15" s="114">
        <f t="shared" ref="AM15:AN19" si="19">M15</f>
        <v>0</v>
      </c>
      <c r="AN15" s="114">
        <f t="shared" si="19"/>
        <v>0</v>
      </c>
      <c r="AO15" s="40"/>
      <c r="AP15" s="39"/>
      <c r="BB15" s="235" t="str">
        <f t="shared" ref="BB15:BB18" si="20">AB15</f>
        <v>Household (family) tickets</v>
      </c>
      <c r="BC15" s="236">
        <f>AC15</f>
        <v>4</v>
      </c>
      <c r="BD15" s="113"/>
      <c r="BE15" s="113"/>
      <c r="BF15" s="113"/>
      <c r="BG15" s="113"/>
      <c r="BH15" s="113"/>
      <c r="BI15" s="113"/>
      <c r="BJ15" s="113"/>
      <c r="BK15" s="5"/>
      <c r="BL15" s="227">
        <f t="shared" si="16"/>
        <v>0</v>
      </c>
      <c r="BM15" s="114">
        <f t="shared" ref="BM15:BM19" si="21">AM15</f>
        <v>0</v>
      </c>
      <c r="BN15" s="114">
        <f t="shared" ref="BN15:BN18" si="22">AN15</f>
        <v>0</v>
      </c>
      <c r="BO15" s="40"/>
      <c r="BP15" s="39"/>
      <c r="CB15" s="235" t="str">
        <f t="shared" ref="CB15:CB18" si="23">BB15</f>
        <v>Household (family) tickets</v>
      </c>
      <c r="CC15" s="236">
        <f>BC15</f>
        <v>4</v>
      </c>
      <c r="CD15" s="113"/>
      <c r="CE15" s="113"/>
      <c r="CF15" s="113"/>
      <c r="CG15" s="113"/>
      <c r="CH15" s="113"/>
      <c r="CI15" s="113"/>
      <c r="CJ15" s="113"/>
      <c r="CK15" s="5"/>
      <c r="CL15" s="227">
        <f t="shared" si="17"/>
        <v>0</v>
      </c>
      <c r="CM15" s="114">
        <f t="shared" ref="CM15:CM19" si="24">BM15</f>
        <v>0</v>
      </c>
      <c r="CN15" s="114">
        <f t="shared" ref="CN15:CN18" si="25">BN15</f>
        <v>0</v>
      </c>
      <c r="CO15" s="40"/>
      <c r="CP15" s="39"/>
      <c r="CQ15" s="1">
        <f t="shared" si="0"/>
        <v>44409</v>
      </c>
      <c r="CR15">
        <v>31</v>
      </c>
    </row>
    <row r="16" spans="2:96" x14ac:dyDescent="0.35">
      <c r="B16" s="235" t="s">
        <v>153</v>
      </c>
      <c r="C16" s="236">
        <v>20</v>
      </c>
      <c r="D16" s="113"/>
      <c r="E16" s="113"/>
      <c r="F16" s="113"/>
      <c r="G16" s="113"/>
      <c r="H16" s="113"/>
      <c r="I16" s="113"/>
      <c r="J16" s="113"/>
      <c r="K16" s="5"/>
      <c r="L16" s="227">
        <f t="shared" si="14"/>
        <v>0</v>
      </c>
      <c r="M16" s="114"/>
      <c r="N16" s="114"/>
      <c r="O16" s="40"/>
      <c r="P16" s="39"/>
      <c r="AB16" s="235" t="str">
        <f t="shared" si="18"/>
        <v>Groups</v>
      </c>
      <c r="AC16" s="236">
        <f>C16</f>
        <v>20</v>
      </c>
      <c r="AD16" s="113"/>
      <c r="AE16" s="113"/>
      <c r="AF16" s="113"/>
      <c r="AG16" s="113"/>
      <c r="AH16" s="113"/>
      <c r="AI16" s="113"/>
      <c r="AJ16" s="113"/>
      <c r="AK16" s="5"/>
      <c r="AL16" s="227">
        <f t="shared" si="15"/>
        <v>0</v>
      </c>
      <c r="AM16" s="114">
        <f t="shared" si="19"/>
        <v>0</v>
      </c>
      <c r="AN16" s="114">
        <f t="shared" si="19"/>
        <v>0</v>
      </c>
      <c r="AO16" s="40"/>
      <c r="AP16" s="39"/>
      <c r="BB16" s="235" t="str">
        <f t="shared" si="20"/>
        <v>Groups</v>
      </c>
      <c r="BC16" s="236">
        <f>AC16</f>
        <v>20</v>
      </c>
      <c r="BD16" s="113"/>
      <c r="BE16" s="113"/>
      <c r="BF16" s="113"/>
      <c r="BG16" s="113"/>
      <c r="BH16" s="113"/>
      <c r="BI16" s="113"/>
      <c r="BJ16" s="113"/>
      <c r="BK16" s="5"/>
      <c r="BL16" s="227">
        <f t="shared" si="16"/>
        <v>0</v>
      </c>
      <c r="BM16" s="114">
        <f t="shared" si="21"/>
        <v>0</v>
      </c>
      <c r="BN16" s="114">
        <f t="shared" si="22"/>
        <v>0</v>
      </c>
      <c r="BO16" s="40"/>
      <c r="BP16" s="39"/>
      <c r="CB16" s="235" t="str">
        <f t="shared" si="23"/>
        <v>Groups</v>
      </c>
      <c r="CC16" s="236">
        <f>BC16</f>
        <v>20</v>
      </c>
      <c r="CD16" s="113"/>
      <c r="CE16" s="113"/>
      <c r="CF16" s="113"/>
      <c r="CG16" s="113"/>
      <c r="CH16" s="113"/>
      <c r="CI16" s="113"/>
      <c r="CJ16" s="113"/>
      <c r="CK16" s="5"/>
      <c r="CL16" s="227">
        <f t="shared" si="17"/>
        <v>0</v>
      </c>
      <c r="CM16" s="114">
        <f t="shared" si="24"/>
        <v>0</v>
      </c>
      <c r="CN16" s="114">
        <f t="shared" si="25"/>
        <v>0</v>
      </c>
      <c r="CO16" s="40"/>
      <c r="CP16" s="39"/>
      <c r="CQ16" s="1">
        <f t="shared" si="0"/>
        <v>44440</v>
      </c>
      <c r="CR16">
        <v>30</v>
      </c>
    </row>
    <row r="17" spans="2:96" x14ac:dyDescent="0.35">
      <c r="B17" s="318" t="s">
        <v>274</v>
      </c>
      <c r="C17" s="5"/>
      <c r="D17" s="113"/>
      <c r="E17" s="113"/>
      <c r="F17" s="113"/>
      <c r="G17" s="113"/>
      <c r="H17" s="113"/>
      <c r="I17" s="113"/>
      <c r="J17" s="113"/>
      <c r="K17" s="5"/>
      <c r="L17" s="227">
        <f>SUM(D17:J17)</f>
        <v>0</v>
      </c>
      <c r="M17" s="114"/>
      <c r="N17" s="114"/>
      <c r="O17" s="40"/>
      <c r="P17" s="39"/>
      <c r="AB17" s="318" t="s">
        <v>274</v>
      </c>
      <c r="AC17" s="5"/>
      <c r="AD17" s="113"/>
      <c r="AE17" s="113"/>
      <c r="AF17" s="113"/>
      <c r="AG17" s="113"/>
      <c r="AH17" s="113"/>
      <c r="AI17" s="113"/>
      <c r="AJ17" s="113"/>
      <c r="AK17" s="5"/>
      <c r="AL17" s="227">
        <f>SUM(AD17:AJ17)</f>
        <v>0</v>
      </c>
      <c r="AM17" s="114">
        <f t="shared" si="19"/>
        <v>0</v>
      </c>
      <c r="AN17" s="114">
        <f t="shared" si="19"/>
        <v>0</v>
      </c>
      <c r="AO17" s="40"/>
      <c r="AP17" s="39"/>
      <c r="BB17" s="318" t="s">
        <v>274</v>
      </c>
      <c r="BC17" s="5"/>
      <c r="BD17" s="113"/>
      <c r="BE17" s="113"/>
      <c r="BF17" s="113"/>
      <c r="BG17" s="113"/>
      <c r="BH17" s="113"/>
      <c r="BI17" s="113"/>
      <c r="BJ17" s="113"/>
      <c r="BK17" s="5"/>
      <c r="BL17" s="227">
        <f>SUM(BD17:BJ17)</f>
        <v>0</v>
      </c>
      <c r="BM17" s="114">
        <f t="shared" si="21"/>
        <v>0</v>
      </c>
      <c r="BN17" s="114">
        <f t="shared" si="22"/>
        <v>0</v>
      </c>
      <c r="BO17" s="40"/>
      <c r="BP17" s="39"/>
      <c r="CB17" s="318" t="s">
        <v>274</v>
      </c>
      <c r="CC17" s="5"/>
      <c r="CD17" s="113"/>
      <c r="CE17" s="113"/>
      <c r="CF17" s="113"/>
      <c r="CG17" s="113"/>
      <c r="CH17" s="113"/>
      <c r="CI17" s="113"/>
      <c r="CJ17" s="113"/>
      <c r="CK17" s="5"/>
      <c r="CL17" s="227">
        <f>SUM(CD17:CJ17)</f>
        <v>0</v>
      </c>
      <c r="CM17" s="114">
        <f t="shared" si="24"/>
        <v>0</v>
      </c>
      <c r="CN17" s="114">
        <f t="shared" si="25"/>
        <v>0</v>
      </c>
      <c r="CO17" s="40"/>
      <c r="CP17" s="39"/>
      <c r="CQ17" s="1">
        <f t="shared" si="0"/>
        <v>44470</v>
      </c>
      <c r="CR17">
        <v>31</v>
      </c>
    </row>
    <row r="18" spans="2:96" x14ac:dyDescent="0.35">
      <c r="B18" s="235" t="s">
        <v>287</v>
      </c>
      <c r="C18" s="5"/>
      <c r="D18" s="113"/>
      <c r="E18" s="113"/>
      <c r="F18" s="113"/>
      <c r="G18" s="113"/>
      <c r="H18" s="113"/>
      <c r="I18" s="113"/>
      <c r="J18" s="113"/>
      <c r="K18" s="5"/>
      <c r="L18" s="16">
        <f>SUM(D18:J18)</f>
        <v>0</v>
      </c>
      <c r="M18" s="114"/>
      <c r="N18" s="114"/>
      <c r="O18" s="40"/>
      <c r="P18" s="39"/>
      <c r="AB18" s="235" t="str">
        <f t="shared" si="18"/>
        <v>Paid admissions - Concessions</v>
      </c>
      <c r="AC18" s="5"/>
      <c r="AD18" s="113"/>
      <c r="AE18" s="113"/>
      <c r="AF18" s="113"/>
      <c r="AG18" s="113"/>
      <c r="AH18" s="113"/>
      <c r="AI18" s="113"/>
      <c r="AJ18" s="113"/>
      <c r="AK18" s="5"/>
      <c r="AL18" s="16">
        <f>SUM(AD18:AJ18)</f>
        <v>0</v>
      </c>
      <c r="AM18" s="114">
        <f t="shared" si="19"/>
        <v>0</v>
      </c>
      <c r="AN18" s="114">
        <f t="shared" si="19"/>
        <v>0</v>
      </c>
      <c r="AO18" s="40"/>
      <c r="AP18" s="39"/>
      <c r="BB18" s="235" t="str">
        <f t="shared" si="20"/>
        <v>Paid admissions - Concessions</v>
      </c>
      <c r="BC18" s="5"/>
      <c r="BD18" s="113"/>
      <c r="BE18" s="113"/>
      <c r="BF18" s="113"/>
      <c r="BG18" s="113"/>
      <c r="BH18" s="113"/>
      <c r="BI18" s="113"/>
      <c r="BJ18" s="113"/>
      <c r="BK18" s="5"/>
      <c r="BL18" s="16">
        <f>SUM(BD18:BJ18)</f>
        <v>0</v>
      </c>
      <c r="BM18" s="114">
        <f t="shared" si="21"/>
        <v>0</v>
      </c>
      <c r="BN18" s="114">
        <f t="shared" si="22"/>
        <v>0</v>
      </c>
      <c r="BO18" s="40"/>
      <c r="BP18" s="39"/>
      <c r="CB18" s="235" t="str">
        <f t="shared" si="23"/>
        <v>Paid admissions - Concessions</v>
      </c>
      <c r="CC18" s="5"/>
      <c r="CD18" s="113"/>
      <c r="CE18" s="113"/>
      <c r="CF18" s="113"/>
      <c r="CG18" s="113"/>
      <c r="CH18" s="113"/>
      <c r="CI18" s="113"/>
      <c r="CJ18" s="113"/>
      <c r="CK18" s="5"/>
      <c r="CL18" s="16">
        <f>SUM(CD18:CJ18)</f>
        <v>0</v>
      </c>
      <c r="CM18" s="114">
        <f t="shared" si="24"/>
        <v>0</v>
      </c>
      <c r="CN18" s="114">
        <f t="shared" si="25"/>
        <v>0</v>
      </c>
      <c r="CO18" s="40"/>
      <c r="CP18" s="39"/>
      <c r="CQ18" s="1">
        <f t="shared" si="0"/>
        <v>44501</v>
      </c>
      <c r="CR18">
        <v>30</v>
      </c>
    </row>
    <row r="19" spans="2:96" x14ac:dyDescent="0.35">
      <c r="B19" s="72" t="s">
        <v>108</v>
      </c>
      <c r="C19" s="5"/>
      <c r="D19" s="113"/>
      <c r="E19" s="113"/>
      <c r="F19" s="113"/>
      <c r="G19" s="113"/>
      <c r="H19" s="113"/>
      <c r="I19" s="113"/>
      <c r="J19" s="113"/>
      <c r="K19" s="5"/>
      <c r="L19" s="248">
        <f>SUM(D19:J19)</f>
        <v>0</v>
      </c>
      <c r="M19" s="114"/>
      <c r="N19" s="5" t="s">
        <v>109</v>
      </c>
      <c r="O19" s="40"/>
      <c r="P19" s="39"/>
      <c r="AB19" s="72" t="s">
        <v>108</v>
      </c>
      <c r="AC19" s="5"/>
      <c r="AD19" s="113"/>
      <c r="AE19" s="113"/>
      <c r="AF19" s="113"/>
      <c r="AG19" s="113"/>
      <c r="AH19" s="113"/>
      <c r="AI19" s="113"/>
      <c r="AJ19" s="113"/>
      <c r="AK19" s="5"/>
      <c r="AL19" s="248">
        <f>SUM(AD19:AJ19)</f>
        <v>0</v>
      </c>
      <c r="AM19" s="114">
        <f t="shared" si="19"/>
        <v>0</v>
      </c>
      <c r="AN19" s="5" t="s">
        <v>109</v>
      </c>
      <c r="AO19" s="40"/>
      <c r="AP19" s="39"/>
      <c r="BB19" s="72" t="s">
        <v>108</v>
      </c>
      <c r="BC19" s="5"/>
      <c r="BD19" s="113"/>
      <c r="BE19" s="113"/>
      <c r="BF19" s="113"/>
      <c r="BG19" s="113"/>
      <c r="BH19" s="113"/>
      <c r="BI19" s="113"/>
      <c r="BJ19" s="113"/>
      <c r="BK19" s="5"/>
      <c r="BL19" s="248">
        <f>SUM(BD19:BJ19)</f>
        <v>0</v>
      </c>
      <c r="BM19" s="114">
        <f t="shared" si="21"/>
        <v>0</v>
      </c>
      <c r="BN19" s="5" t="s">
        <v>109</v>
      </c>
      <c r="BO19" s="40"/>
      <c r="BP19" s="39"/>
      <c r="CB19" s="72" t="s">
        <v>108</v>
      </c>
      <c r="CC19" s="5"/>
      <c r="CD19" s="113"/>
      <c r="CE19" s="113"/>
      <c r="CF19" s="113"/>
      <c r="CG19" s="113"/>
      <c r="CH19" s="113"/>
      <c r="CI19" s="113"/>
      <c r="CJ19" s="113"/>
      <c r="CK19" s="5"/>
      <c r="CL19" s="248">
        <f>SUM(CD19:CJ19)</f>
        <v>0</v>
      </c>
      <c r="CM19" s="114">
        <f t="shared" si="24"/>
        <v>0</v>
      </c>
      <c r="CN19" s="5" t="s">
        <v>109</v>
      </c>
      <c r="CO19" s="40"/>
      <c r="CP19" s="39"/>
      <c r="CQ19" s="1">
        <f t="shared" si="0"/>
        <v>44531</v>
      </c>
      <c r="CR19">
        <v>31</v>
      </c>
    </row>
    <row r="20" spans="2:96" x14ac:dyDescent="0.35">
      <c r="B20" s="40" t="s">
        <v>101</v>
      </c>
      <c r="C20" s="5"/>
      <c r="D20" s="113"/>
      <c r="E20" s="113"/>
      <c r="F20" s="113"/>
      <c r="G20" s="113"/>
      <c r="H20" s="113"/>
      <c r="I20" s="113"/>
      <c r="J20" s="113"/>
      <c r="K20" s="5"/>
      <c r="L20" s="16">
        <f t="shared" ref="L20:L21" si="26">SUM(D20:J20)</f>
        <v>0</v>
      </c>
      <c r="M20" s="122"/>
      <c r="N20" s="5"/>
      <c r="O20" s="40"/>
      <c r="P20" s="39"/>
      <c r="AB20" s="40" t="s">
        <v>101</v>
      </c>
      <c r="AC20" s="5"/>
      <c r="AD20" s="113"/>
      <c r="AE20" s="113"/>
      <c r="AF20" s="113"/>
      <c r="AG20" s="113"/>
      <c r="AH20" s="113"/>
      <c r="AI20" s="113"/>
      <c r="AJ20" s="113"/>
      <c r="AK20" s="5"/>
      <c r="AL20" s="16">
        <f t="shared" ref="AL20:AL21" si="27">SUM(AD20:AJ20)</f>
        <v>0</v>
      </c>
      <c r="AM20" s="122"/>
      <c r="AN20" s="5"/>
      <c r="AO20" s="40"/>
      <c r="AP20" s="39"/>
      <c r="BB20" s="40" t="s">
        <v>101</v>
      </c>
      <c r="BC20" s="5"/>
      <c r="BD20" s="113"/>
      <c r="BE20" s="113"/>
      <c r="BF20" s="113"/>
      <c r="BG20" s="113"/>
      <c r="BH20" s="113"/>
      <c r="BI20" s="113"/>
      <c r="BJ20" s="113"/>
      <c r="BK20" s="5"/>
      <c r="BL20" s="16">
        <f t="shared" ref="BL20:BL21" si="28">SUM(BD20:BJ20)</f>
        <v>0</v>
      </c>
      <c r="BM20" s="122"/>
      <c r="BN20" s="5"/>
      <c r="BO20" s="40"/>
      <c r="BP20" s="39"/>
      <c r="CB20" s="40" t="s">
        <v>101</v>
      </c>
      <c r="CC20" s="5"/>
      <c r="CD20" s="113"/>
      <c r="CE20" s="113"/>
      <c r="CF20" s="113"/>
      <c r="CG20" s="113"/>
      <c r="CH20" s="113"/>
      <c r="CI20" s="113"/>
      <c r="CJ20" s="113"/>
      <c r="CK20" s="5"/>
      <c r="CL20" s="16">
        <f t="shared" ref="CL20:CL21" si="29">SUM(CD20:CJ20)</f>
        <v>0</v>
      </c>
      <c r="CM20" s="122"/>
      <c r="CN20" s="5"/>
      <c r="CO20" s="40"/>
      <c r="CP20" s="39"/>
      <c r="CQ20" s="1">
        <f t="shared" si="0"/>
        <v>44562</v>
      </c>
      <c r="CR20">
        <v>31</v>
      </c>
    </row>
    <row r="21" spans="2:96" x14ac:dyDescent="0.35">
      <c r="B21" s="40" t="s">
        <v>102</v>
      </c>
      <c r="C21" s="5"/>
      <c r="D21" s="113"/>
      <c r="E21" s="113"/>
      <c r="F21" s="113"/>
      <c r="G21" s="113"/>
      <c r="H21" s="113"/>
      <c r="I21" s="113"/>
      <c r="J21" s="113"/>
      <c r="K21" s="5"/>
      <c r="L21" s="16">
        <f t="shared" si="26"/>
        <v>0</v>
      </c>
      <c r="M21" s="114"/>
      <c r="N21" s="5"/>
      <c r="O21" s="40"/>
      <c r="P21" s="39"/>
      <c r="AB21" s="40" t="s">
        <v>102</v>
      </c>
      <c r="AC21" s="5"/>
      <c r="AD21" s="113"/>
      <c r="AE21" s="113"/>
      <c r="AF21" s="113"/>
      <c r="AG21" s="113"/>
      <c r="AH21" s="113"/>
      <c r="AI21" s="113"/>
      <c r="AJ21" s="113"/>
      <c r="AK21" s="5"/>
      <c r="AL21" s="16">
        <f t="shared" si="27"/>
        <v>0</v>
      </c>
      <c r="AM21" s="114">
        <f>M21</f>
        <v>0</v>
      </c>
      <c r="AN21" s="5"/>
      <c r="AO21" s="40"/>
      <c r="AP21" s="39"/>
      <c r="BB21" s="40" t="s">
        <v>102</v>
      </c>
      <c r="BC21" s="5"/>
      <c r="BD21" s="113"/>
      <c r="BE21" s="113"/>
      <c r="BF21" s="113"/>
      <c r="BG21" s="113"/>
      <c r="BH21" s="113"/>
      <c r="BI21" s="113"/>
      <c r="BJ21" s="113"/>
      <c r="BK21" s="5"/>
      <c r="BL21" s="16">
        <f t="shared" si="28"/>
        <v>0</v>
      </c>
      <c r="BM21" s="114">
        <f>AM21</f>
        <v>0</v>
      </c>
      <c r="BN21" s="5"/>
      <c r="BO21" s="40"/>
      <c r="BP21" s="39"/>
      <c r="CB21" s="40" t="s">
        <v>102</v>
      </c>
      <c r="CC21" s="5"/>
      <c r="CD21" s="113"/>
      <c r="CE21" s="113"/>
      <c r="CF21" s="113"/>
      <c r="CG21" s="113"/>
      <c r="CH21" s="113"/>
      <c r="CI21" s="113"/>
      <c r="CJ21" s="113"/>
      <c r="CK21" s="5"/>
      <c r="CL21" s="16">
        <f t="shared" si="29"/>
        <v>0</v>
      </c>
      <c r="CM21" s="114">
        <f>BM21</f>
        <v>0</v>
      </c>
      <c r="CN21" s="5"/>
      <c r="CO21" s="40"/>
      <c r="CP21" s="39"/>
      <c r="CQ21" s="1">
        <f t="shared" si="0"/>
        <v>44593</v>
      </c>
      <c r="CR21">
        <v>28</v>
      </c>
    </row>
    <row r="22" spans="2:96" x14ac:dyDescent="0.35">
      <c r="B22" s="72" t="s">
        <v>106</v>
      </c>
      <c r="C22" s="5"/>
      <c r="D22" s="212">
        <f>+(SUM(D17:D21)+D14)+(D15*C15)+(D16*C16)-D19</f>
        <v>0</v>
      </c>
      <c r="E22" s="212">
        <f>+(SUM(E17:E21)+E14)+(E15*C15)+(E16*C16)-E19</f>
        <v>0</v>
      </c>
      <c r="F22" s="212">
        <f>+(SUM(F17:F21)+F14)+(F15*C15)+(F16*C16)-F19</f>
        <v>0</v>
      </c>
      <c r="G22" s="212">
        <f>+(SUM(G17:G21)+G14)+(G15*C15)+(G16*C16)-G19</f>
        <v>0</v>
      </c>
      <c r="H22" s="212">
        <f>+(SUM(H17:H21)+H14)+(H15*C15)+(H16*C16)-H19</f>
        <v>0</v>
      </c>
      <c r="I22" s="212">
        <f>+(SUM(I17:I21)+I14)+(I15*C15)+(I16*C16)-I19</f>
        <v>0</v>
      </c>
      <c r="J22" s="212">
        <f>+(SUM(J17:J21)+J14)+(J15*C15)+(J16*C16)-J19</f>
        <v>0</v>
      </c>
      <c r="K22" s="5"/>
      <c r="L22" s="16"/>
      <c r="M22" s="34">
        <f>+(L14*(M14-N14))+(L15*(M15-N15))+(L16*(M16-N16))+(L17*(M17-N17))+(L18*(M18-N18))+L19*M19+L21*M21</f>
        <v>0</v>
      </c>
      <c r="N22" s="5"/>
      <c r="O22" s="40"/>
      <c r="P22" s="39"/>
      <c r="AB22" s="72" t="s">
        <v>106</v>
      </c>
      <c r="AC22" s="5"/>
      <c r="AD22" s="212">
        <f>+(SUM(AD17:AD21)+AD14)+(AD15*AC15)+(AD16*AC16)-AD19</f>
        <v>0</v>
      </c>
      <c r="AE22" s="212">
        <f>+(SUM(AE17:AE21)+AE14)+(AE15*AC15)+(AE16*AC16)-AE19</f>
        <v>0</v>
      </c>
      <c r="AF22" s="212">
        <f>+(SUM(AF17:AF21)+AF14)+(AF15*AC15)+(AF16*AC16)-AF19</f>
        <v>0</v>
      </c>
      <c r="AG22" s="212">
        <f>+(SUM(AG17:AG21)+AG14)+(AG15*AC15)+(AG16*AC16)-AG19</f>
        <v>0</v>
      </c>
      <c r="AH22" s="212">
        <f>+(SUM(AH17:AH21)+AH14)+(AH15*AC15)+(AH16*AC16)-AH19</f>
        <v>0</v>
      </c>
      <c r="AI22" s="212">
        <f>+(SUM(AI17:AI21)+AI14)+(AI15*AC15)+(AI16*AC16)-AI19</f>
        <v>0</v>
      </c>
      <c r="AJ22" s="212">
        <f>+(SUM(AJ17:AJ21)+AJ14)+(AJ15*AC15)+(AJ16*AC16)-AJ19</f>
        <v>0</v>
      </c>
      <c r="AK22" s="5"/>
      <c r="AL22" s="16"/>
      <c r="AM22" s="34">
        <f>+(AL14*(AM14-AN14))+(AL15*(AM15-AN15))+(AL16*(AM16-AN16))+(AL17*(AM17-AN17))+(AL18*(AM18-AN18))+AL19*AM19+AL21*AM21</f>
        <v>0</v>
      </c>
      <c r="AN22" s="5"/>
      <c r="AO22" s="40"/>
      <c r="AP22" s="39"/>
      <c r="BB22" s="72" t="s">
        <v>106</v>
      </c>
      <c r="BC22" s="5"/>
      <c r="BD22" s="212">
        <f>+(SUM(BD17:BD21)+BD14)+(BD15*BC15)+(BD16*BC16)-BD19</f>
        <v>0</v>
      </c>
      <c r="BE22" s="212">
        <f>+(SUM(BE17:BE21)+BE14)+(BE15*BC15)+(BE16*BC16)-BE19</f>
        <v>0</v>
      </c>
      <c r="BF22" s="212">
        <f>+(SUM(BF17:BF21)+BF14)+(BF15*BC15)+(BF16*BC16)-BF19</f>
        <v>0</v>
      </c>
      <c r="BG22" s="212">
        <f>+(SUM(BG17:BG21)+BG14)+(BG15*BC15)+(BG16*BC16)-BG19</f>
        <v>0</v>
      </c>
      <c r="BH22" s="212">
        <f>+(SUM(BH17:BH21)+BH14)+(BH15*BC15)+(BH16*BC16)-BH19</f>
        <v>0</v>
      </c>
      <c r="BI22" s="212">
        <f>+(SUM(BI17:BI21)+BI14)+(BI15*BC15)+(BI16*BC16)-BI19</f>
        <v>0</v>
      </c>
      <c r="BJ22" s="212">
        <f>+(SUM(BJ17:BJ21)+BJ14)+(BJ15*BC15)+(BJ16*BC16)-BJ19</f>
        <v>0</v>
      </c>
      <c r="BK22" s="5"/>
      <c r="BL22" s="16"/>
      <c r="BM22" s="34">
        <f>+(BL14*(BM14-BN14))+(BL15*(BM15-BN15))+(BL16*(BM16-BN16))+(BL17*(BM17-BN17))+(BL18*(BM18-BN18))+BL19*BM19+BL21*BM21</f>
        <v>0</v>
      </c>
      <c r="BN22" s="5"/>
      <c r="BO22" s="40"/>
      <c r="BP22" s="39"/>
      <c r="CB22" s="72" t="s">
        <v>106</v>
      </c>
      <c r="CC22" s="5"/>
      <c r="CD22" s="212">
        <f>+(SUM(CD17:CD21)+CD14)+(CD15*CC15)+(CD16*CC16)-CD19</f>
        <v>0</v>
      </c>
      <c r="CE22" s="212">
        <f>+(SUM(CE17:CE21)+CE14)+(CE15*CC15)+(CE16*CC16)-CE19</f>
        <v>0</v>
      </c>
      <c r="CF22" s="212">
        <f>+(SUM(CF17:CF21)+CF14)+(CF15*CC15)+(CF16*CC16)-CF19</f>
        <v>0</v>
      </c>
      <c r="CG22" s="212">
        <f>+(SUM(CG17:CG21)+CG14)+(CG15*CC15)+(CG16*CC16)-CG19</f>
        <v>0</v>
      </c>
      <c r="CH22" s="212">
        <f>+(SUM(CH17:CH21)+CH14)+(CH15*CC15)+(CH16*CC16)-CH19</f>
        <v>0</v>
      </c>
      <c r="CI22" s="212">
        <f>+(SUM(CI17:CI21)+CI14)+(CI15*CC15)+(CI16*CC16)-CI19</f>
        <v>0</v>
      </c>
      <c r="CJ22" s="212">
        <f>+(SUM(CJ17:CJ21)+CJ14)+(CJ15*CC15)+(CJ16*CC16)-CJ19</f>
        <v>0</v>
      </c>
      <c r="CK22" s="5"/>
      <c r="CL22" s="16"/>
      <c r="CM22" s="34">
        <f>+(CL14*(CM14-CN14))+(CL15*(CM15-CN15))+(CL16*(CM16-CN16))+(CL17*(CM17-CN17))+(CL18*(CM18-CN18))+CL19*CM19+CL21*CM21</f>
        <v>0</v>
      </c>
      <c r="CN22" s="5"/>
      <c r="CO22" s="40"/>
      <c r="CP22" s="39"/>
      <c r="CQ22" s="1">
        <f t="shared" si="0"/>
        <v>44621</v>
      </c>
      <c r="CR22">
        <v>31</v>
      </c>
    </row>
    <row r="23" spans="2:96" x14ac:dyDescent="0.35">
      <c r="B23" s="72"/>
      <c r="C23" s="5"/>
      <c r="D23" s="212"/>
      <c r="E23" s="212"/>
      <c r="F23" s="212"/>
      <c r="G23" s="212"/>
      <c r="H23" s="212"/>
      <c r="I23" s="212"/>
      <c r="J23" s="212"/>
      <c r="K23" s="5"/>
      <c r="L23" s="16"/>
      <c r="M23" s="5"/>
      <c r="N23" s="5"/>
      <c r="O23" s="40"/>
      <c r="P23" s="39"/>
      <c r="AB23" s="72"/>
      <c r="AC23" s="5"/>
      <c r="AD23" s="212"/>
      <c r="AE23" s="212"/>
      <c r="AF23" s="212"/>
      <c r="AG23" s="212"/>
      <c r="AH23" s="212"/>
      <c r="AI23" s="212"/>
      <c r="AJ23" s="212"/>
      <c r="AK23" s="5"/>
      <c r="AL23" s="16"/>
      <c r="AM23" s="5"/>
      <c r="AN23" s="5"/>
      <c r="AO23" s="40"/>
      <c r="AP23" s="39"/>
      <c r="BB23" s="72"/>
      <c r="BC23" s="5"/>
      <c r="BD23" s="212"/>
      <c r="BE23" s="212"/>
      <c r="BF23" s="212"/>
      <c r="BG23" s="212"/>
      <c r="BH23" s="212"/>
      <c r="BI23" s="212"/>
      <c r="BJ23" s="212"/>
      <c r="BK23" s="5"/>
      <c r="BL23" s="16"/>
      <c r="BM23" s="5"/>
      <c r="BN23" s="5"/>
      <c r="BO23" s="40"/>
      <c r="BP23" s="39"/>
      <c r="CB23" s="72"/>
      <c r="CC23" s="5"/>
      <c r="CD23" s="212"/>
      <c r="CE23" s="212"/>
      <c r="CF23" s="212"/>
      <c r="CG23" s="212"/>
      <c r="CH23" s="212"/>
      <c r="CI23" s="212"/>
      <c r="CJ23" s="212"/>
      <c r="CK23" s="5"/>
      <c r="CL23" s="16"/>
      <c r="CM23" s="5"/>
      <c r="CN23" s="5"/>
      <c r="CO23" s="40"/>
      <c r="CP23" s="39"/>
      <c r="CQ23" s="1"/>
    </row>
    <row r="24" spans="2:96" x14ac:dyDescent="0.35">
      <c r="B24" s="72" t="s">
        <v>115</v>
      </c>
      <c r="C24" s="5"/>
      <c r="D24" s="215">
        <f t="shared" ref="D24:J24" si="30">IFERROR(D22/D11,0)</f>
        <v>0</v>
      </c>
      <c r="E24" s="215">
        <f t="shared" si="30"/>
        <v>0</v>
      </c>
      <c r="F24" s="215">
        <f t="shared" si="30"/>
        <v>0</v>
      </c>
      <c r="G24" s="215">
        <f t="shared" si="30"/>
        <v>0</v>
      </c>
      <c r="H24" s="215">
        <f t="shared" si="30"/>
        <v>0</v>
      </c>
      <c r="I24" s="215">
        <f t="shared" si="30"/>
        <v>0</v>
      </c>
      <c r="J24" s="215">
        <f t="shared" si="30"/>
        <v>0</v>
      </c>
      <c r="K24" s="5"/>
      <c r="L24" s="16"/>
      <c r="M24" s="5"/>
      <c r="N24" s="5"/>
      <c r="O24" s="40"/>
      <c r="P24" s="39"/>
      <c r="AB24" s="72" t="s">
        <v>115</v>
      </c>
      <c r="AC24" s="5"/>
      <c r="AD24" s="215">
        <f t="shared" ref="AD24:AJ24" si="31">IFERROR(AD22/AD11,0)</f>
        <v>0</v>
      </c>
      <c r="AE24" s="215">
        <f t="shared" si="31"/>
        <v>0</v>
      </c>
      <c r="AF24" s="215">
        <f t="shared" si="31"/>
        <v>0</v>
      </c>
      <c r="AG24" s="215">
        <f t="shared" si="31"/>
        <v>0</v>
      </c>
      <c r="AH24" s="215">
        <f t="shared" si="31"/>
        <v>0</v>
      </c>
      <c r="AI24" s="215">
        <f t="shared" si="31"/>
        <v>0</v>
      </c>
      <c r="AJ24" s="215">
        <f t="shared" si="31"/>
        <v>0</v>
      </c>
      <c r="AK24" s="5"/>
      <c r="AL24" s="16"/>
      <c r="AM24" s="5"/>
      <c r="AN24" s="5"/>
      <c r="AO24" s="40"/>
      <c r="AP24" s="39"/>
      <c r="BB24" s="72" t="s">
        <v>115</v>
      </c>
      <c r="BC24" s="5"/>
      <c r="BD24" s="215">
        <f t="shared" ref="BD24:BJ24" si="32">IFERROR(BD22/BD11,0)</f>
        <v>0</v>
      </c>
      <c r="BE24" s="215">
        <f t="shared" si="32"/>
        <v>0</v>
      </c>
      <c r="BF24" s="215">
        <f t="shared" si="32"/>
        <v>0</v>
      </c>
      <c r="BG24" s="215">
        <f t="shared" si="32"/>
        <v>0</v>
      </c>
      <c r="BH24" s="215">
        <f t="shared" si="32"/>
        <v>0</v>
      </c>
      <c r="BI24" s="215">
        <f t="shared" si="32"/>
        <v>0</v>
      </c>
      <c r="BJ24" s="215">
        <f t="shared" si="32"/>
        <v>0</v>
      </c>
      <c r="BK24" s="5"/>
      <c r="BL24" s="16"/>
      <c r="BM24" s="5"/>
      <c r="BN24" s="5"/>
      <c r="BO24" s="40"/>
      <c r="BP24" s="39"/>
      <c r="CB24" s="72" t="s">
        <v>115</v>
      </c>
      <c r="CC24" s="5"/>
      <c r="CD24" s="215">
        <f t="shared" ref="CD24:CJ24" si="33">IFERROR(CD22/CD11,0)</f>
        <v>0</v>
      </c>
      <c r="CE24" s="215">
        <f t="shared" si="33"/>
        <v>0</v>
      </c>
      <c r="CF24" s="215">
        <f t="shared" si="33"/>
        <v>0</v>
      </c>
      <c r="CG24" s="215">
        <f t="shared" si="33"/>
        <v>0</v>
      </c>
      <c r="CH24" s="215">
        <f t="shared" si="33"/>
        <v>0</v>
      </c>
      <c r="CI24" s="215">
        <f t="shared" si="33"/>
        <v>0</v>
      </c>
      <c r="CJ24" s="215">
        <f t="shared" si="33"/>
        <v>0</v>
      </c>
      <c r="CK24" s="5"/>
      <c r="CL24" s="16"/>
      <c r="CM24" s="5"/>
      <c r="CN24" s="5"/>
      <c r="CO24" s="40"/>
      <c r="CP24" s="39"/>
      <c r="CQ24" s="1"/>
    </row>
    <row r="25" spans="2:96" x14ac:dyDescent="0.35">
      <c r="B25" s="72" t="s">
        <v>116</v>
      </c>
      <c r="C25" s="5"/>
      <c r="D25" s="215">
        <f>H6</f>
        <v>75</v>
      </c>
      <c r="E25" s="215">
        <f>D25</f>
        <v>75</v>
      </c>
      <c r="F25" s="215">
        <f t="shared" ref="F25:J25" si="34">E25</f>
        <v>75</v>
      </c>
      <c r="G25" s="215">
        <f t="shared" si="34"/>
        <v>75</v>
      </c>
      <c r="H25" s="215">
        <f t="shared" si="34"/>
        <v>75</v>
      </c>
      <c r="I25" s="215">
        <f t="shared" si="34"/>
        <v>75</v>
      </c>
      <c r="J25" s="215">
        <f t="shared" si="34"/>
        <v>75</v>
      </c>
      <c r="K25" s="5"/>
      <c r="L25" s="16"/>
      <c r="M25" s="5"/>
      <c r="N25" s="5"/>
      <c r="O25" s="40"/>
      <c r="P25" s="39"/>
      <c r="AB25" s="72" t="s">
        <v>116</v>
      </c>
      <c r="AC25" s="5"/>
      <c r="AD25" s="215">
        <f>AH6</f>
        <v>75</v>
      </c>
      <c r="AE25" s="215">
        <f>AD25</f>
        <v>75</v>
      </c>
      <c r="AF25" s="215">
        <f t="shared" ref="AF25:AJ25" si="35">AE25</f>
        <v>75</v>
      </c>
      <c r="AG25" s="215">
        <f t="shared" si="35"/>
        <v>75</v>
      </c>
      <c r="AH25" s="215">
        <f t="shared" si="35"/>
        <v>75</v>
      </c>
      <c r="AI25" s="215">
        <f t="shared" si="35"/>
        <v>75</v>
      </c>
      <c r="AJ25" s="215">
        <f t="shared" si="35"/>
        <v>75</v>
      </c>
      <c r="AK25" s="5"/>
      <c r="AL25" s="16"/>
      <c r="AM25" s="5"/>
      <c r="AN25" s="5"/>
      <c r="AO25" s="40"/>
      <c r="AP25" s="39"/>
      <c r="BB25" s="72" t="s">
        <v>116</v>
      </c>
      <c r="BC25" s="5"/>
      <c r="BD25" s="215">
        <f>BH6</f>
        <v>75</v>
      </c>
      <c r="BE25" s="215">
        <f>BD25</f>
        <v>75</v>
      </c>
      <c r="BF25" s="215">
        <f t="shared" ref="BF25:BJ25" si="36">BE25</f>
        <v>75</v>
      </c>
      <c r="BG25" s="215">
        <f t="shared" si="36"/>
        <v>75</v>
      </c>
      <c r="BH25" s="215">
        <f t="shared" si="36"/>
        <v>75</v>
      </c>
      <c r="BI25" s="215">
        <v>7</v>
      </c>
      <c r="BJ25" s="215">
        <f t="shared" si="36"/>
        <v>7</v>
      </c>
      <c r="BK25" s="5"/>
      <c r="BL25" s="16"/>
      <c r="BM25" s="5"/>
      <c r="BN25" s="5"/>
      <c r="BO25" s="40"/>
      <c r="BP25" s="39"/>
      <c r="CB25" s="72" t="s">
        <v>116</v>
      </c>
      <c r="CC25" s="5"/>
      <c r="CD25" s="215">
        <f>CH6</f>
        <v>75</v>
      </c>
      <c r="CE25" s="215">
        <f>CD25</f>
        <v>75</v>
      </c>
      <c r="CF25" s="215">
        <f t="shared" ref="CF25:CJ25" si="37">CE25</f>
        <v>75</v>
      </c>
      <c r="CG25" s="215">
        <f t="shared" si="37"/>
        <v>75</v>
      </c>
      <c r="CH25" s="215">
        <f t="shared" si="37"/>
        <v>75</v>
      </c>
      <c r="CI25" s="215">
        <f t="shared" si="37"/>
        <v>75</v>
      </c>
      <c r="CJ25" s="215">
        <f t="shared" si="37"/>
        <v>75</v>
      </c>
      <c r="CK25" s="5"/>
      <c r="CL25" s="16"/>
      <c r="CM25" s="5"/>
      <c r="CN25" s="5"/>
      <c r="CO25" s="40"/>
      <c r="CP25" s="39"/>
      <c r="CQ25" s="1"/>
    </row>
    <row r="26" spans="2:96" x14ac:dyDescent="0.35">
      <c r="B26" s="72" t="s">
        <v>187</v>
      </c>
      <c r="C26" s="5"/>
      <c r="D26" s="215">
        <f>IF(D24&gt;D25,-(D25-D24),0)</f>
        <v>0</v>
      </c>
      <c r="E26" s="215">
        <f t="shared" ref="E26:J26" si="38">IF(E24&gt;E25,-(E25-E24),0)</f>
        <v>0</v>
      </c>
      <c r="F26" s="215">
        <f t="shared" si="38"/>
        <v>0</v>
      </c>
      <c r="G26" s="215">
        <f t="shared" si="38"/>
        <v>0</v>
      </c>
      <c r="H26" s="215">
        <f t="shared" si="38"/>
        <v>0</v>
      </c>
      <c r="I26" s="215">
        <f t="shared" si="38"/>
        <v>0</v>
      </c>
      <c r="J26" s="215">
        <f t="shared" si="38"/>
        <v>0</v>
      </c>
      <c r="K26" s="5"/>
      <c r="L26" s="16"/>
      <c r="M26" s="5"/>
      <c r="N26" s="5"/>
      <c r="O26" s="40"/>
      <c r="P26" s="39"/>
      <c r="AB26" s="72" t="s">
        <v>187</v>
      </c>
      <c r="AC26" s="5"/>
      <c r="AD26" s="215">
        <f>IF(AD24&gt;AD25,-(AD25-AD24),0)</f>
        <v>0</v>
      </c>
      <c r="AE26" s="215">
        <f t="shared" ref="AE26:AJ26" si="39">IF(AE24&gt;AE25,-(AE25-AE24),0)</f>
        <v>0</v>
      </c>
      <c r="AF26" s="215">
        <f t="shared" si="39"/>
        <v>0</v>
      </c>
      <c r="AG26" s="215">
        <f t="shared" si="39"/>
        <v>0</v>
      </c>
      <c r="AH26" s="215">
        <f t="shared" si="39"/>
        <v>0</v>
      </c>
      <c r="AI26" s="215">
        <f t="shared" si="39"/>
        <v>0</v>
      </c>
      <c r="AJ26" s="215">
        <f t="shared" si="39"/>
        <v>0</v>
      </c>
      <c r="AK26" s="5"/>
      <c r="AL26" s="16"/>
      <c r="AM26" s="5"/>
      <c r="AN26" s="5"/>
      <c r="AO26" s="40"/>
      <c r="AP26" s="39"/>
      <c r="BB26" s="72" t="s">
        <v>187</v>
      </c>
      <c r="BC26" s="5"/>
      <c r="BD26" s="215">
        <f>IF(BD24&gt;BD25,-(BD25-BD24),0)</f>
        <v>0</v>
      </c>
      <c r="BE26" s="215">
        <f t="shared" ref="BE26:BJ26" si="40">IF(BE24&gt;BE25,-(BE25-BE24),0)</f>
        <v>0</v>
      </c>
      <c r="BF26" s="215">
        <f t="shared" si="40"/>
        <v>0</v>
      </c>
      <c r="BG26" s="215">
        <f t="shared" si="40"/>
        <v>0</v>
      </c>
      <c r="BH26" s="215">
        <f t="shared" si="40"/>
        <v>0</v>
      </c>
      <c r="BI26" s="215">
        <f t="shared" si="40"/>
        <v>0</v>
      </c>
      <c r="BJ26" s="215">
        <f t="shared" si="40"/>
        <v>0</v>
      </c>
      <c r="BK26" s="5"/>
      <c r="BL26" s="16"/>
      <c r="BM26" s="5"/>
      <c r="BN26" s="5"/>
      <c r="BO26" s="40"/>
      <c r="BP26" s="39"/>
      <c r="CB26" s="72" t="s">
        <v>187</v>
      </c>
      <c r="CC26" s="5"/>
      <c r="CD26" s="215">
        <f>IF(CD24&gt;CD25,-(CD25-CD24),0)</f>
        <v>0</v>
      </c>
      <c r="CE26" s="215">
        <f t="shared" ref="CE26:CJ26" si="41">IF(CE24&gt;CE25,-(CE25-CE24),0)</f>
        <v>0</v>
      </c>
      <c r="CF26" s="215">
        <f t="shared" si="41"/>
        <v>0</v>
      </c>
      <c r="CG26" s="215">
        <f t="shared" si="41"/>
        <v>0</v>
      </c>
      <c r="CH26" s="215">
        <f t="shared" si="41"/>
        <v>0</v>
      </c>
      <c r="CI26" s="215">
        <f t="shared" si="41"/>
        <v>0</v>
      </c>
      <c r="CJ26" s="215">
        <f t="shared" si="41"/>
        <v>0</v>
      </c>
      <c r="CK26" s="5"/>
      <c r="CL26" s="16"/>
      <c r="CM26" s="5"/>
      <c r="CN26" s="5"/>
      <c r="CO26" s="40"/>
      <c r="CP26" s="39"/>
      <c r="CQ26" s="1"/>
    </row>
    <row r="27" spans="2:96" x14ac:dyDescent="0.35">
      <c r="B27" s="217" t="s">
        <v>186</v>
      </c>
      <c r="C27" s="84"/>
      <c r="D27" s="218">
        <f>D26*D11</f>
        <v>0</v>
      </c>
      <c r="E27" s="218">
        <f t="shared" ref="E27:J27" si="42">E26*E11</f>
        <v>0</v>
      </c>
      <c r="F27" s="218">
        <f t="shared" si="42"/>
        <v>0</v>
      </c>
      <c r="G27" s="218">
        <f t="shared" si="42"/>
        <v>0</v>
      </c>
      <c r="H27" s="218">
        <f t="shared" si="42"/>
        <v>0</v>
      </c>
      <c r="I27" s="218">
        <f t="shared" si="42"/>
        <v>0</v>
      </c>
      <c r="J27" s="218">
        <f t="shared" si="42"/>
        <v>0</v>
      </c>
      <c r="K27" s="5"/>
      <c r="L27" s="16">
        <f t="shared" ref="L27" si="43">SUM(D27:J27)</f>
        <v>0</v>
      </c>
      <c r="M27" s="5"/>
      <c r="N27" s="5"/>
      <c r="O27" s="40"/>
      <c r="P27" s="39"/>
      <c r="AB27" s="217" t="s">
        <v>186</v>
      </c>
      <c r="AC27" s="84"/>
      <c r="AD27" s="218">
        <f>AD26*AD11</f>
        <v>0</v>
      </c>
      <c r="AE27" s="218">
        <f t="shared" ref="AE27" si="44">AE26*AE11</f>
        <v>0</v>
      </c>
      <c r="AF27" s="218">
        <f t="shared" ref="AF27" si="45">AF26*AF11</f>
        <v>0</v>
      </c>
      <c r="AG27" s="218">
        <f t="shared" ref="AG27" si="46">AG26*AG11</f>
        <v>0</v>
      </c>
      <c r="AH27" s="218">
        <f t="shared" ref="AH27" si="47">AH26*AH11</f>
        <v>0</v>
      </c>
      <c r="AI27" s="218">
        <f t="shared" ref="AI27" si="48">AI26*AI11</f>
        <v>0</v>
      </c>
      <c r="AJ27" s="218">
        <f t="shared" ref="AJ27" si="49">AJ26*AJ11</f>
        <v>0</v>
      </c>
      <c r="AK27" s="5"/>
      <c r="AL27" s="16">
        <f t="shared" ref="AL27" si="50">SUM(AD27:AJ27)</f>
        <v>0</v>
      </c>
      <c r="AM27" s="5"/>
      <c r="AN27" s="5"/>
      <c r="AO27" s="40"/>
      <c r="AP27" s="39"/>
      <c r="BB27" s="217" t="s">
        <v>186</v>
      </c>
      <c r="BC27" s="84"/>
      <c r="BD27" s="218">
        <f>BD26*BD11</f>
        <v>0</v>
      </c>
      <c r="BE27" s="218">
        <f t="shared" ref="BE27" si="51">BE26*BE11</f>
        <v>0</v>
      </c>
      <c r="BF27" s="218">
        <f t="shared" ref="BF27" si="52">BF26*BF11</f>
        <v>0</v>
      </c>
      <c r="BG27" s="218">
        <f t="shared" ref="BG27" si="53">BG26*BG11</f>
        <v>0</v>
      </c>
      <c r="BH27" s="218">
        <f t="shared" ref="BH27" si="54">BH26*BH11</f>
        <v>0</v>
      </c>
      <c r="BI27" s="218">
        <f t="shared" ref="BI27" si="55">BI26*BI11</f>
        <v>0</v>
      </c>
      <c r="BJ27" s="218">
        <f t="shared" ref="BJ27" si="56">BJ26*BJ11</f>
        <v>0</v>
      </c>
      <c r="BK27" s="5"/>
      <c r="BL27" s="16">
        <f t="shared" ref="BL27" si="57">SUM(BD27:BJ27)</f>
        <v>0</v>
      </c>
      <c r="BM27" s="5"/>
      <c r="BN27" s="5"/>
      <c r="BO27" s="40"/>
      <c r="BP27" s="39"/>
      <c r="CB27" s="217" t="s">
        <v>186</v>
      </c>
      <c r="CC27" s="84"/>
      <c r="CD27" s="218">
        <f>CD26*CD11</f>
        <v>0</v>
      </c>
      <c r="CE27" s="218">
        <f t="shared" ref="CE27" si="58">CE26*CE11</f>
        <v>0</v>
      </c>
      <c r="CF27" s="218">
        <f t="shared" ref="CF27" si="59">CF26*CF11</f>
        <v>0</v>
      </c>
      <c r="CG27" s="218">
        <f t="shared" ref="CG27" si="60">CG26*CG11</f>
        <v>0</v>
      </c>
      <c r="CH27" s="218">
        <f t="shared" ref="CH27" si="61">CH26*CH11</f>
        <v>0</v>
      </c>
      <c r="CI27" s="218">
        <f t="shared" ref="CI27" si="62">CI26*CI11</f>
        <v>0</v>
      </c>
      <c r="CJ27" s="218">
        <f t="shared" ref="CJ27" si="63">CJ26*CJ11</f>
        <v>0</v>
      </c>
      <c r="CK27" s="5"/>
      <c r="CL27" s="16">
        <f t="shared" ref="CL27" si="64">SUM(CD27:CJ27)</f>
        <v>0</v>
      </c>
      <c r="CM27" s="5"/>
      <c r="CN27" s="5"/>
      <c r="CO27" s="40"/>
      <c r="CP27" s="39"/>
      <c r="CQ27" s="1"/>
    </row>
    <row r="28" spans="2:96" x14ac:dyDescent="0.35">
      <c r="B28" s="111" t="s">
        <v>117</v>
      </c>
      <c r="C28" s="82" t="s">
        <v>142</v>
      </c>
      <c r="D28" s="216" t="s">
        <v>119</v>
      </c>
      <c r="E28" s="216" t="s">
        <v>119</v>
      </c>
      <c r="F28" s="216" t="s">
        <v>119</v>
      </c>
      <c r="G28" s="216" t="s">
        <v>119</v>
      </c>
      <c r="H28" s="216" t="s">
        <v>119</v>
      </c>
      <c r="I28" s="216" t="s">
        <v>119</v>
      </c>
      <c r="J28" s="216" t="s">
        <v>119</v>
      </c>
      <c r="K28" s="5"/>
      <c r="L28" s="16"/>
      <c r="M28" s="5"/>
      <c r="N28" s="5"/>
      <c r="O28" s="40"/>
      <c r="P28" s="39"/>
      <c r="AB28" s="111" t="s">
        <v>117</v>
      </c>
      <c r="AC28" s="82" t="s">
        <v>142</v>
      </c>
      <c r="AD28" s="216" t="s">
        <v>119</v>
      </c>
      <c r="AE28" s="216" t="s">
        <v>119</v>
      </c>
      <c r="AF28" s="216" t="s">
        <v>119</v>
      </c>
      <c r="AG28" s="216" t="s">
        <v>119</v>
      </c>
      <c r="AH28" s="216" t="s">
        <v>119</v>
      </c>
      <c r="AI28" s="216" t="s">
        <v>119</v>
      </c>
      <c r="AJ28" s="216" t="s">
        <v>119</v>
      </c>
      <c r="AK28" s="5"/>
      <c r="AL28" s="16"/>
      <c r="AM28" s="5"/>
      <c r="AN28" s="5"/>
      <c r="AO28" s="40"/>
      <c r="AP28" s="39"/>
      <c r="BB28" s="111" t="s">
        <v>117</v>
      </c>
      <c r="BC28" s="82" t="s">
        <v>142</v>
      </c>
      <c r="BD28" s="216" t="s">
        <v>119</v>
      </c>
      <c r="BE28" s="216" t="s">
        <v>119</v>
      </c>
      <c r="BF28" s="216" t="s">
        <v>119</v>
      </c>
      <c r="BG28" s="216" t="s">
        <v>119</v>
      </c>
      <c r="BH28" s="216" t="s">
        <v>119</v>
      </c>
      <c r="BI28" s="216" t="s">
        <v>119</v>
      </c>
      <c r="BJ28" s="216" t="s">
        <v>119</v>
      </c>
      <c r="BK28" s="5"/>
      <c r="BL28" s="16"/>
      <c r="BM28" s="5"/>
      <c r="BN28" s="5"/>
      <c r="BO28" s="40"/>
      <c r="BP28" s="39"/>
      <c r="CB28" s="111" t="s">
        <v>117</v>
      </c>
      <c r="CC28" s="82" t="s">
        <v>142</v>
      </c>
      <c r="CD28" s="216" t="s">
        <v>119</v>
      </c>
      <c r="CE28" s="216" t="s">
        <v>119</v>
      </c>
      <c r="CF28" s="216" t="s">
        <v>119</v>
      </c>
      <c r="CG28" s="216" t="s">
        <v>119</v>
      </c>
      <c r="CH28" s="216" t="s">
        <v>119</v>
      </c>
      <c r="CI28" s="216" t="s">
        <v>119</v>
      </c>
      <c r="CJ28" s="216" t="s">
        <v>119</v>
      </c>
      <c r="CK28" s="5"/>
      <c r="CL28" s="16"/>
      <c r="CM28" s="5"/>
      <c r="CN28" s="5"/>
      <c r="CO28" s="40"/>
      <c r="CP28" s="39"/>
      <c r="CQ28" s="1"/>
    </row>
    <row r="29" spans="2:96" x14ac:dyDescent="0.35">
      <c r="B29" s="40"/>
      <c r="C29" s="5"/>
      <c r="D29" s="134"/>
      <c r="E29" s="134"/>
      <c r="F29" s="134"/>
      <c r="G29" s="134"/>
      <c r="H29" s="134"/>
      <c r="I29" s="134"/>
      <c r="J29" s="134"/>
      <c r="K29" s="5"/>
      <c r="L29" s="16"/>
      <c r="M29" s="5"/>
      <c r="N29" s="5"/>
      <c r="O29" s="40"/>
      <c r="P29" s="39"/>
      <c r="AB29" s="40"/>
      <c r="AC29" s="5"/>
      <c r="AD29" s="134"/>
      <c r="AE29" s="134"/>
      <c r="AF29" s="134"/>
      <c r="AG29" s="134"/>
      <c r="AH29" s="134"/>
      <c r="AI29" s="134"/>
      <c r="AJ29" s="134"/>
      <c r="AK29" s="5"/>
      <c r="AL29" s="16"/>
      <c r="AM29" s="5"/>
      <c r="AN29" s="5"/>
      <c r="AO29" s="40"/>
      <c r="AP29" s="39"/>
      <c r="BB29" s="40"/>
      <c r="BC29" s="5"/>
      <c r="BD29" s="134"/>
      <c r="BE29" s="134"/>
      <c r="BF29" s="134"/>
      <c r="BG29" s="134"/>
      <c r="BH29" s="134"/>
      <c r="BI29" s="134"/>
      <c r="BJ29" s="134"/>
      <c r="BK29" s="5"/>
      <c r="BL29" s="16"/>
      <c r="BM29" s="5"/>
      <c r="BN29" s="5"/>
      <c r="BO29" s="40"/>
      <c r="BP29" s="39"/>
      <c r="CB29" s="40"/>
      <c r="CC29" s="5"/>
      <c r="CD29" s="134"/>
      <c r="CE29" s="134"/>
      <c r="CF29" s="134"/>
      <c r="CG29" s="134"/>
      <c r="CH29" s="134"/>
      <c r="CI29" s="134"/>
      <c r="CJ29" s="134"/>
      <c r="CK29" s="5"/>
      <c r="CL29" s="16"/>
      <c r="CM29" s="5"/>
      <c r="CN29" s="5"/>
      <c r="CO29" s="40"/>
      <c r="CP29" s="39"/>
      <c r="CQ29" s="1"/>
    </row>
    <row r="30" spans="2:96" x14ac:dyDescent="0.35">
      <c r="B30" s="217" t="s">
        <v>111</v>
      </c>
      <c r="C30" s="5"/>
      <c r="D30" s="134"/>
      <c r="E30" s="134"/>
      <c r="F30" s="134"/>
      <c r="G30" s="134"/>
      <c r="H30" s="134"/>
      <c r="I30" s="134"/>
      <c r="J30" s="134"/>
      <c r="K30" s="5"/>
      <c r="L30" s="16"/>
      <c r="M30" s="5"/>
      <c r="N30" s="5"/>
      <c r="O30" s="40"/>
      <c r="P30" s="39"/>
      <c r="AB30" s="217" t="s">
        <v>111</v>
      </c>
      <c r="AC30" s="5"/>
      <c r="AD30" s="134"/>
      <c r="AE30" s="134"/>
      <c r="AF30" s="134"/>
      <c r="AG30" s="134"/>
      <c r="AH30" s="134"/>
      <c r="AI30" s="134"/>
      <c r="AJ30" s="134"/>
      <c r="AK30" s="5"/>
      <c r="AL30" s="16"/>
      <c r="AM30" s="5"/>
      <c r="AN30" s="5"/>
      <c r="AO30" s="40"/>
      <c r="AP30" s="39"/>
      <c r="BB30" s="217" t="s">
        <v>111</v>
      </c>
      <c r="BC30" s="5"/>
      <c r="BD30" s="134"/>
      <c r="BE30" s="134"/>
      <c r="BF30" s="134"/>
      <c r="BG30" s="134"/>
      <c r="BH30" s="134"/>
      <c r="BI30" s="134"/>
      <c r="BJ30" s="134"/>
      <c r="BK30" s="5"/>
      <c r="BL30" s="16"/>
      <c r="BM30" s="5"/>
      <c r="BN30" s="5"/>
      <c r="BO30" s="40"/>
      <c r="BP30" s="39"/>
      <c r="CB30" s="217" t="s">
        <v>111</v>
      </c>
      <c r="CC30" s="5"/>
      <c r="CD30" s="134"/>
      <c r="CE30" s="134"/>
      <c r="CF30" s="134"/>
      <c r="CG30" s="134"/>
      <c r="CH30" s="134"/>
      <c r="CI30" s="134"/>
      <c r="CJ30" s="134"/>
      <c r="CK30" s="5"/>
      <c r="CL30" s="16"/>
      <c r="CM30" s="5"/>
      <c r="CN30" s="5"/>
      <c r="CO30" s="40"/>
      <c r="CP30" s="39"/>
      <c r="CQ30" s="1"/>
    </row>
    <row r="31" spans="2:96" x14ac:dyDescent="0.35">
      <c r="B31" s="213" t="str">
        <f>B14</f>
        <v>Paid admissions - basic access ticket</v>
      </c>
      <c r="C31" s="228" t="s">
        <v>11</v>
      </c>
      <c r="D31" s="166">
        <f>IFERROR(IF(D28="y",(D14*(M14-N14)),((D14-D27)*(M14-N14))),0)</f>
        <v>0</v>
      </c>
      <c r="E31" s="166">
        <f>IFERROR(IF(E28="y",(E14*(M14-N14)),((E14-E27)*(M14-N14))),0)</f>
        <v>0</v>
      </c>
      <c r="F31" s="166">
        <f>IFERROR(IF(F28="y",(F14*(M14-N14)),((F14-F27)*(M14-N14))),0)</f>
        <v>0</v>
      </c>
      <c r="G31" s="166">
        <f>IFERROR(IF(G28="y",(G14*(M14-N14)),((G14-G27)*(M14-N14))),0)</f>
        <v>0</v>
      </c>
      <c r="H31" s="166">
        <f>IFERROR(IF(H28="y",(H14*(M14-N14)),((H14-H27)*(M14-N14))),0)</f>
        <v>0</v>
      </c>
      <c r="I31" s="166">
        <f>IFERROR(IF(I28="y",(I14*(M14-N14)),((I14-I27)*(M14-N14))),0)</f>
        <v>0</v>
      </c>
      <c r="J31" s="166">
        <f>IFERROR(IF(J28="y",(J14*(M14-N14)),((J14-J27)*(M14-N14))),0)</f>
        <v>0</v>
      </c>
      <c r="K31" s="16"/>
      <c r="L31" s="166">
        <f>SUM(D31:J31)</f>
        <v>0</v>
      </c>
      <c r="M31" s="16"/>
      <c r="N31" s="16"/>
      <c r="O31" s="72"/>
      <c r="P31" s="211"/>
      <c r="AB31" s="213" t="str">
        <f>AB14</f>
        <v>Paid admissions - basic access ticket</v>
      </c>
      <c r="AC31" s="228" t="s">
        <v>11</v>
      </c>
      <c r="AD31" s="166">
        <f>IFERROR(IF(AD28="y",(AD14*(AM14-AN14)),((AD14-AD27)*(AM14-AN14))),0)</f>
        <v>0</v>
      </c>
      <c r="AE31" s="166">
        <f>IFERROR(IF(AE28="y",(AE14*(AM14-AN14)),((AE14-AE27)*(AM14-AN14))),0)</f>
        <v>0</v>
      </c>
      <c r="AF31" s="166">
        <f>IFERROR(IF(AF28="y",(AF14*(AM14-AN14)),((AF14-AF27)*(AM14-AN14))),0)</f>
        <v>0</v>
      </c>
      <c r="AG31" s="166">
        <f>IFERROR(IF(AG28="y",(AG14*(AM14-AN14)),((AG14-AG27)*(AM14-AN14))),0)</f>
        <v>0</v>
      </c>
      <c r="AH31" s="166">
        <f>IFERROR(IF(AH28="y",(AH14*(AM14-AN14)),((AH14-AH27)*(AM14-AN14))),0)</f>
        <v>0</v>
      </c>
      <c r="AI31" s="166">
        <f>IFERROR(IF(AI28="y",(AI14*(AM14-AN14)),((AI14-AI27)*(AM14-AN14))),0)</f>
        <v>0</v>
      </c>
      <c r="AJ31" s="166">
        <f>IFERROR(IF(AJ28="y",(AJ14*(AM14-AN14)),((AJ14-AJ27)*(AM14-AN14))),0)</f>
        <v>0</v>
      </c>
      <c r="AK31" s="16"/>
      <c r="AL31" s="166">
        <f>SUM(AD31:AJ31)</f>
        <v>0</v>
      </c>
      <c r="AM31" s="16"/>
      <c r="AN31" s="16"/>
      <c r="AO31" s="72"/>
      <c r="AP31" s="211"/>
      <c r="BB31" s="213" t="str">
        <f>BB14</f>
        <v>Paid admissions - basic access ticket</v>
      </c>
      <c r="BC31" s="228" t="s">
        <v>11</v>
      </c>
      <c r="BD31" s="166">
        <f>IFERROR(IF(BD28="y",(BD14*(BM14-BN14)),((BD14-BD27)*(BM14-BN14))),0)</f>
        <v>0</v>
      </c>
      <c r="BE31" s="166">
        <f>IFERROR(IF(BE28="y",(BE14*(BM14-BN14)),((BE14-BE27)*(BM14-BN14))),0)</f>
        <v>0</v>
      </c>
      <c r="BF31" s="166">
        <f>IFERROR(IF(BF28="y",(BF14*(BM14-BN14)),((BF14-BF27)*(BM14-BN14))),0)</f>
        <v>0</v>
      </c>
      <c r="BG31" s="166">
        <f>IFERROR(IF(BG28="y",(BG14*(BM14-BN14)),((BG14-BG27)*(BM14-BN14))),0)</f>
        <v>0</v>
      </c>
      <c r="BH31" s="166">
        <f>IFERROR(IF(BH28="y",(BH14*(BM14-BN14)),((BH14-BH27)*(BM14-BN14))),0)</f>
        <v>0</v>
      </c>
      <c r="BI31" s="166">
        <f>IFERROR(IF(BI28="y",(BI14*(BM14-BN14)),((BI14-BI27)*(BM14-BN14))),0)</f>
        <v>0</v>
      </c>
      <c r="BJ31" s="166">
        <f>IFERROR(IF(BJ28="y",(BJ14*(BM14-BN14)),((BJ14-BJ27)*(BM14-BN14))),0)</f>
        <v>0</v>
      </c>
      <c r="BK31" s="16"/>
      <c r="BL31" s="166">
        <f>SUM(BD31:BJ31)</f>
        <v>0</v>
      </c>
      <c r="BM31" s="16"/>
      <c r="BN31" s="16"/>
      <c r="BO31" s="72"/>
      <c r="BP31" s="211"/>
      <c r="CB31" s="213" t="str">
        <f>CB14</f>
        <v>Paid admissions - basic access ticket</v>
      </c>
      <c r="CC31" s="228" t="s">
        <v>11</v>
      </c>
      <c r="CD31" s="166">
        <f>IFERROR(IF(CD28="y",(CD14*(CM14-CN14)),((CD14-CD27)*(CM14-CN14))),0)</f>
        <v>0</v>
      </c>
      <c r="CE31" s="166">
        <f>IFERROR(IF(CE28="y",(CE14*(CM14-CN14)),((CE14-CE27)*(CM14-CN14))),0)</f>
        <v>0</v>
      </c>
      <c r="CF31" s="166">
        <f>IFERROR(IF(CF28="y",(CF14*(CM14-CN14)),((CF14-CF27)*(CM14-CN14))),0)</f>
        <v>0</v>
      </c>
      <c r="CG31" s="166">
        <f>IFERROR(IF(CG28="y",(CG14*(CM14-CN14)),((CG14-CG27)*(CM14-CN14))),0)</f>
        <v>0</v>
      </c>
      <c r="CH31" s="166">
        <f>IFERROR(IF(CH28="y",(CH14*(CM14-CN14)),((CH14-CH27)*(CM14-CN14))),0)</f>
        <v>0</v>
      </c>
      <c r="CI31" s="166">
        <f>IFERROR(IF(CI28="y",(CI14*(CM14-CN14)),((CI14-CI27)*(CM14-CN14))),0)</f>
        <v>0</v>
      </c>
      <c r="CJ31" s="166">
        <f>IFERROR(IF(CJ28="y",(CJ14*(CM14-CN14)),((CJ14-CJ27)*(CM14-CN14))),0)</f>
        <v>0</v>
      </c>
      <c r="CK31" s="16"/>
      <c r="CL31" s="166">
        <f>SUM(CD31:CJ31)</f>
        <v>0</v>
      </c>
      <c r="CM31" s="16"/>
      <c r="CN31" s="16"/>
      <c r="CO31" s="72"/>
      <c r="CP31" s="211"/>
    </row>
    <row r="32" spans="2:96" x14ac:dyDescent="0.35">
      <c r="B32" s="213" t="str">
        <f t="shared" ref="B32:B35" si="65">B15</f>
        <v>Household (family) tickets</v>
      </c>
      <c r="C32" s="228"/>
      <c r="D32" s="166">
        <f>D15*(M15-N15)</f>
        <v>0</v>
      </c>
      <c r="E32" s="166">
        <f>E15*(M15-N15)</f>
        <v>0</v>
      </c>
      <c r="F32" s="166">
        <f>F15*(M15-N15)</f>
        <v>0</v>
      </c>
      <c r="G32" s="166">
        <f>G15*(M15-N15)</f>
        <v>0</v>
      </c>
      <c r="H32" s="166">
        <f>H15*(M15-N15)</f>
        <v>0</v>
      </c>
      <c r="I32" s="166">
        <f>I15*(M15-N15)</f>
        <v>0</v>
      </c>
      <c r="J32" s="166">
        <f>J15*(M15-N15)</f>
        <v>0</v>
      </c>
      <c r="K32" s="16"/>
      <c r="L32" s="166">
        <f t="shared" ref="L32:L35" si="66">SUM(D32:J32)</f>
        <v>0</v>
      </c>
      <c r="M32" s="16"/>
      <c r="N32" s="16"/>
      <c r="O32" s="72"/>
      <c r="P32" s="211"/>
      <c r="AB32" s="213" t="str">
        <f t="shared" ref="AB32:AB35" si="67">AB15</f>
        <v>Household (family) tickets</v>
      </c>
      <c r="AC32" s="228"/>
      <c r="AD32" s="166">
        <f>AD15*(AM15-AN15)</f>
        <v>0</v>
      </c>
      <c r="AE32" s="166">
        <f>AE15*(AM15-AN15)</f>
        <v>0</v>
      </c>
      <c r="AF32" s="166">
        <f>AF15*(AM15-AN15)</f>
        <v>0</v>
      </c>
      <c r="AG32" s="166">
        <f>AG15*(AM15-AN15)</f>
        <v>0</v>
      </c>
      <c r="AH32" s="166">
        <f>AH15*(AM15-AN15)</f>
        <v>0</v>
      </c>
      <c r="AI32" s="166">
        <f>AI15*(AM15-AN15)</f>
        <v>0</v>
      </c>
      <c r="AJ32" s="166">
        <f>AJ15*(AM15-AN15)</f>
        <v>0</v>
      </c>
      <c r="AK32" s="16"/>
      <c r="AL32" s="166">
        <f t="shared" ref="AL32:AL35" si="68">SUM(AD32:AJ32)</f>
        <v>0</v>
      </c>
      <c r="AM32" s="16"/>
      <c r="AN32" s="16"/>
      <c r="AO32" s="72"/>
      <c r="AP32" s="211"/>
      <c r="BB32" s="213" t="str">
        <f t="shared" ref="BB32:BB35" si="69">BB15</f>
        <v>Household (family) tickets</v>
      </c>
      <c r="BC32" s="228"/>
      <c r="BD32" s="166">
        <f>BD15*(BM15-BN15)</f>
        <v>0</v>
      </c>
      <c r="BE32" s="166">
        <f>BE15*(BM15-BN15)</f>
        <v>0</v>
      </c>
      <c r="BF32" s="166">
        <f>BF15*(BM15-BN15)</f>
        <v>0</v>
      </c>
      <c r="BG32" s="166">
        <f>BG15*(BM15-BN15)</f>
        <v>0</v>
      </c>
      <c r="BH32" s="166">
        <f>BH15*(BM15-BN15)</f>
        <v>0</v>
      </c>
      <c r="BI32" s="166">
        <f>BI15*(BM15-BN15)</f>
        <v>0</v>
      </c>
      <c r="BJ32" s="166">
        <f>BJ15*(BM15-BN15)</f>
        <v>0</v>
      </c>
      <c r="BK32" s="16"/>
      <c r="BL32" s="166">
        <f t="shared" ref="BL32:BL35" si="70">SUM(BD32:BJ32)</f>
        <v>0</v>
      </c>
      <c r="BM32" s="16"/>
      <c r="BN32" s="16"/>
      <c r="BO32" s="72"/>
      <c r="BP32" s="211"/>
      <c r="CB32" s="213" t="str">
        <f t="shared" ref="CB32:CB35" si="71">CB15</f>
        <v>Household (family) tickets</v>
      </c>
      <c r="CC32" s="228"/>
      <c r="CD32" s="166">
        <f>CD15*(CM15-CN15)</f>
        <v>0</v>
      </c>
      <c r="CE32" s="166">
        <f>CE15*(CM15-CN15)</f>
        <v>0</v>
      </c>
      <c r="CF32" s="166">
        <f>CF15*(CM15-CN15)</f>
        <v>0</v>
      </c>
      <c r="CG32" s="166">
        <f>CG15*(CM15-CN15)</f>
        <v>0</v>
      </c>
      <c r="CH32" s="166">
        <f>CH15*(CM15-CN15)</f>
        <v>0</v>
      </c>
      <c r="CI32" s="166">
        <f>CI15*(CM15-CN15)</f>
        <v>0</v>
      </c>
      <c r="CJ32" s="166">
        <f>CJ15*(CM15-CN15)</f>
        <v>0</v>
      </c>
      <c r="CK32" s="16"/>
      <c r="CL32" s="166">
        <f t="shared" ref="CL32:CL35" si="72">SUM(CD32:CJ32)</f>
        <v>0</v>
      </c>
      <c r="CM32" s="16"/>
      <c r="CN32" s="16"/>
      <c r="CO32" s="72"/>
      <c r="CP32" s="211"/>
    </row>
    <row r="33" spans="2:112" x14ac:dyDescent="0.35">
      <c r="B33" s="213" t="str">
        <f t="shared" si="65"/>
        <v>Groups</v>
      </c>
      <c r="C33" s="228"/>
      <c r="D33" s="166">
        <f>(D16*(M16-N16))</f>
        <v>0</v>
      </c>
      <c r="E33" s="166">
        <f>(E16*(M16-N16))</f>
        <v>0</v>
      </c>
      <c r="F33" s="166">
        <f>(F16*(M16-N16))</f>
        <v>0</v>
      </c>
      <c r="G33" s="166">
        <f>(G16*(M16-N16))</f>
        <v>0</v>
      </c>
      <c r="H33" s="166">
        <f>(H16*(M16-N16))</f>
        <v>0</v>
      </c>
      <c r="I33" s="166">
        <f>(I16*(M16-N16))</f>
        <v>0</v>
      </c>
      <c r="J33" s="166">
        <f>(J16*(M16-N16))</f>
        <v>0</v>
      </c>
      <c r="K33" s="16"/>
      <c r="L33" s="166">
        <f t="shared" si="66"/>
        <v>0</v>
      </c>
      <c r="M33" s="16"/>
      <c r="N33" s="16"/>
      <c r="O33" s="72"/>
      <c r="P33" s="211"/>
      <c r="AB33" s="213" t="str">
        <f t="shared" si="67"/>
        <v>Groups</v>
      </c>
      <c r="AC33" s="228"/>
      <c r="AD33" s="166">
        <f>(AD16*(AM16-AN16))</f>
        <v>0</v>
      </c>
      <c r="AE33" s="166">
        <f>(AE16*(AM16-AN16))</f>
        <v>0</v>
      </c>
      <c r="AF33" s="166">
        <f>(AF16*(AM16-AN16))</f>
        <v>0</v>
      </c>
      <c r="AG33" s="166">
        <f>(AG16*(AM16-AN16))</f>
        <v>0</v>
      </c>
      <c r="AH33" s="166">
        <f>(AH16*(AM16-AN16))</f>
        <v>0</v>
      </c>
      <c r="AI33" s="166">
        <f>(AI16*(AM16-AN16))</f>
        <v>0</v>
      </c>
      <c r="AJ33" s="166">
        <f>(AJ16*(AM16-AN16))</f>
        <v>0</v>
      </c>
      <c r="AK33" s="16"/>
      <c r="AL33" s="166">
        <f t="shared" si="68"/>
        <v>0</v>
      </c>
      <c r="AM33" s="16"/>
      <c r="AN33" s="16"/>
      <c r="AO33" s="72"/>
      <c r="AP33" s="211"/>
      <c r="BB33" s="213" t="str">
        <f t="shared" si="69"/>
        <v>Groups</v>
      </c>
      <c r="BC33" s="228"/>
      <c r="BD33" s="166">
        <f>(BD16*(BM16-BN16))</f>
        <v>0</v>
      </c>
      <c r="BE33" s="166">
        <f>(BE16*(BM16-BN16))</f>
        <v>0</v>
      </c>
      <c r="BF33" s="166">
        <f>(BF16*(BM16-BN16))</f>
        <v>0</v>
      </c>
      <c r="BG33" s="166">
        <f>(BG16*(BM16-BN16))</f>
        <v>0</v>
      </c>
      <c r="BH33" s="166">
        <f>(BH16*(BM16-BN16))</f>
        <v>0</v>
      </c>
      <c r="BI33" s="166">
        <f>(BI16*(BM16-BN16))</f>
        <v>0</v>
      </c>
      <c r="BJ33" s="166">
        <f>(BJ16*(BM16-BN16))</f>
        <v>0</v>
      </c>
      <c r="BK33" s="16"/>
      <c r="BL33" s="166">
        <f t="shared" si="70"/>
        <v>0</v>
      </c>
      <c r="BM33" s="16"/>
      <c r="BN33" s="16"/>
      <c r="BO33" s="72"/>
      <c r="BP33" s="211"/>
      <c r="CB33" s="213" t="str">
        <f t="shared" si="71"/>
        <v>Groups</v>
      </c>
      <c r="CC33" s="228"/>
      <c r="CD33" s="166">
        <f>(CD16*(CM16-CN16))</f>
        <v>0</v>
      </c>
      <c r="CE33" s="166">
        <f>(CE16*(CM16-CN16))</f>
        <v>0</v>
      </c>
      <c r="CF33" s="166">
        <f>(CF16*(CM16-CN16))</f>
        <v>0</v>
      </c>
      <c r="CG33" s="166">
        <f>(CG16*(CM16-CN16))</f>
        <v>0</v>
      </c>
      <c r="CH33" s="166">
        <f>(CH16*(CM16-CN16))</f>
        <v>0</v>
      </c>
      <c r="CI33" s="166">
        <f>(CI16*(CM16-CN16))</f>
        <v>0</v>
      </c>
      <c r="CJ33" s="166">
        <f>(CJ16*(CM16-CN16))</f>
        <v>0</v>
      </c>
      <c r="CK33" s="16"/>
      <c r="CL33" s="166">
        <f t="shared" si="72"/>
        <v>0</v>
      </c>
      <c r="CM33" s="16"/>
      <c r="CN33" s="16"/>
      <c r="CO33" s="72"/>
      <c r="CP33" s="211"/>
    </row>
    <row r="34" spans="2:112" x14ac:dyDescent="0.35">
      <c r="B34" s="213" t="str">
        <f t="shared" si="65"/>
        <v>Paid admissions - enhanced access ticket</v>
      </c>
      <c r="C34" s="228"/>
      <c r="D34" s="166">
        <f>D17*(M17-N17)</f>
        <v>0</v>
      </c>
      <c r="E34" s="166">
        <f>E17*(M17-N17)</f>
        <v>0</v>
      </c>
      <c r="F34" s="166">
        <f>F17*(M17-N17)</f>
        <v>0</v>
      </c>
      <c r="G34" s="166">
        <f>G17*(M17-N17)</f>
        <v>0</v>
      </c>
      <c r="H34" s="166">
        <f>H17*(M17-N17)</f>
        <v>0</v>
      </c>
      <c r="I34" s="166">
        <f>I17*(M17-N17)</f>
        <v>0</v>
      </c>
      <c r="J34" s="166">
        <f>J17*(M17-N17)</f>
        <v>0</v>
      </c>
      <c r="K34" s="16"/>
      <c r="L34" s="166">
        <f t="shared" si="66"/>
        <v>0</v>
      </c>
      <c r="M34" s="16"/>
      <c r="N34" s="16"/>
      <c r="O34" s="72"/>
      <c r="P34" s="211"/>
      <c r="AB34" s="213" t="str">
        <f t="shared" si="67"/>
        <v>Paid admissions - enhanced access ticket</v>
      </c>
      <c r="AC34" s="228"/>
      <c r="AD34" s="166">
        <f>AD17*(AM17-AN17)</f>
        <v>0</v>
      </c>
      <c r="AE34" s="166">
        <f>AE17*(AM17-AN17)</f>
        <v>0</v>
      </c>
      <c r="AF34" s="166">
        <f>AF17*(AM17-AN17)</f>
        <v>0</v>
      </c>
      <c r="AG34" s="166">
        <f>AG17*(AM17-AN17)</f>
        <v>0</v>
      </c>
      <c r="AH34" s="166">
        <f>AH17*(AM17-AN17)</f>
        <v>0</v>
      </c>
      <c r="AI34" s="166">
        <f>AI17*(AM17-AN17)</f>
        <v>0</v>
      </c>
      <c r="AJ34" s="166">
        <f>AJ17*(AM17-AN17)</f>
        <v>0</v>
      </c>
      <c r="AK34" s="16"/>
      <c r="AL34" s="166">
        <f t="shared" si="68"/>
        <v>0</v>
      </c>
      <c r="AM34" s="16"/>
      <c r="AN34" s="16"/>
      <c r="AO34" s="72"/>
      <c r="AP34" s="211"/>
      <c r="BB34" s="213" t="str">
        <f t="shared" si="69"/>
        <v>Paid admissions - enhanced access ticket</v>
      </c>
      <c r="BC34" s="228"/>
      <c r="BD34" s="166">
        <f>BD17*(BM17-BN17)</f>
        <v>0</v>
      </c>
      <c r="BE34" s="166">
        <f>BE17*(BM17-BN17)</f>
        <v>0</v>
      </c>
      <c r="BF34" s="166">
        <f>BF17*(BM17-BN17)</f>
        <v>0</v>
      </c>
      <c r="BG34" s="166">
        <f>BG17*(BM17-BN17)</f>
        <v>0</v>
      </c>
      <c r="BH34" s="166">
        <f>BH17*(BM17-BN17)</f>
        <v>0</v>
      </c>
      <c r="BI34" s="166">
        <f>BI17*(BM17-BN17)</f>
        <v>0</v>
      </c>
      <c r="BJ34" s="166">
        <f>BJ17*(BM17-BN17)</f>
        <v>0</v>
      </c>
      <c r="BK34" s="16"/>
      <c r="BL34" s="166">
        <f t="shared" si="70"/>
        <v>0</v>
      </c>
      <c r="BM34" s="16"/>
      <c r="BN34" s="16"/>
      <c r="BO34" s="72"/>
      <c r="BP34" s="211"/>
      <c r="CB34" s="213" t="str">
        <f t="shared" si="71"/>
        <v>Paid admissions - enhanced access ticket</v>
      </c>
      <c r="CC34" s="228"/>
      <c r="CD34" s="166">
        <f>CD17*(CM17-CN17)</f>
        <v>0</v>
      </c>
      <c r="CE34" s="166">
        <f>CE17*(CM17-CN17)</f>
        <v>0</v>
      </c>
      <c r="CF34" s="166">
        <f>CF17*(CM17-CN17)</f>
        <v>0</v>
      </c>
      <c r="CG34" s="166">
        <f>CG17*(CM17-CN17)</f>
        <v>0</v>
      </c>
      <c r="CH34" s="166">
        <f>CH17*(CM17-CN17)</f>
        <v>0</v>
      </c>
      <c r="CI34" s="166">
        <f>CI17*(CM17-CN17)</f>
        <v>0</v>
      </c>
      <c r="CJ34" s="166">
        <f>CJ17*(CM17-CN17)</f>
        <v>0</v>
      </c>
      <c r="CK34" s="16"/>
      <c r="CL34" s="166">
        <f t="shared" si="72"/>
        <v>0</v>
      </c>
      <c r="CM34" s="16"/>
      <c r="CN34" s="16"/>
      <c r="CO34" s="72"/>
      <c r="CP34" s="211"/>
    </row>
    <row r="35" spans="2:112" x14ac:dyDescent="0.35">
      <c r="B35" s="213" t="str">
        <f t="shared" si="65"/>
        <v>Paid admissions - Concessions</v>
      </c>
      <c r="C35" s="228"/>
      <c r="D35" s="166">
        <f>D18*(M18-N18)</f>
        <v>0</v>
      </c>
      <c r="E35" s="166">
        <f>E18*(M18-N18)</f>
        <v>0</v>
      </c>
      <c r="F35" s="166">
        <f>F18*(M18-N18)</f>
        <v>0</v>
      </c>
      <c r="G35" s="166">
        <f>G18*(M18-N18)</f>
        <v>0</v>
      </c>
      <c r="H35" s="166">
        <f>H18*(M18-N18)</f>
        <v>0</v>
      </c>
      <c r="I35" s="166">
        <f>I18*(M18-N18)</f>
        <v>0</v>
      </c>
      <c r="J35" s="166">
        <f>J18*(M18-N18)</f>
        <v>0</v>
      </c>
      <c r="K35" s="16"/>
      <c r="L35" s="166">
        <f t="shared" si="66"/>
        <v>0</v>
      </c>
      <c r="M35" s="16"/>
      <c r="N35" s="16"/>
      <c r="O35" s="72"/>
      <c r="P35" s="211"/>
      <c r="AB35" s="213" t="str">
        <f t="shared" si="67"/>
        <v>Paid admissions - Concessions</v>
      </c>
      <c r="AC35" s="228"/>
      <c r="AD35" s="166">
        <f>AD18*(AM18-AN18)</f>
        <v>0</v>
      </c>
      <c r="AE35" s="166">
        <f>AE18*(AM18-AN18)</f>
        <v>0</v>
      </c>
      <c r="AF35" s="166">
        <f>AF18*(AM18-AN18)</f>
        <v>0</v>
      </c>
      <c r="AG35" s="166">
        <f>AG18*(AM18-AN18)</f>
        <v>0</v>
      </c>
      <c r="AH35" s="166">
        <f>AH18*(AM18-AN18)</f>
        <v>0</v>
      </c>
      <c r="AI35" s="166">
        <f>AI18*(AM18-AN18)</f>
        <v>0</v>
      </c>
      <c r="AJ35" s="166">
        <f>AJ18*(AM18-AN18)</f>
        <v>0</v>
      </c>
      <c r="AK35" s="16"/>
      <c r="AL35" s="166">
        <f t="shared" si="68"/>
        <v>0</v>
      </c>
      <c r="AM35" s="16"/>
      <c r="AN35" s="16"/>
      <c r="AO35" s="72"/>
      <c r="AP35" s="211"/>
      <c r="BB35" s="213" t="str">
        <f t="shared" si="69"/>
        <v>Paid admissions - Concessions</v>
      </c>
      <c r="BC35" s="228"/>
      <c r="BD35" s="166">
        <f>BD18*(BM18-BN18)</f>
        <v>0</v>
      </c>
      <c r="BE35" s="166">
        <f>BE18*(BM18-BN18)</f>
        <v>0</v>
      </c>
      <c r="BF35" s="166">
        <f>BF18*(BM18-BN18)</f>
        <v>0</v>
      </c>
      <c r="BG35" s="166">
        <f>BG18*(BM18-BN18)</f>
        <v>0</v>
      </c>
      <c r="BH35" s="166">
        <f>BH18*(BM18-BN18)</f>
        <v>0</v>
      </c>
      <c r="BI35" s="166">
        <f>BI18*(BM18-BN18)</f>
        <v>0</v>
      </c>
      <c r="BJ35" s="166">
        <f>BJ18*(BM18-BN18)</f>
        <v>0</v>
      </c>
      <c r="BK35" s="16"/>
      <c r="BL35" s="166">
        <f t="shared" si="70"/>
        <v>0</v>
      </c>
      <c r="BM35" s="16"/>
      <c r="BN35" s="16"/>
      <c r="BO35" s="72"/>
      <c r="BP35" s="211"/>
      <c r="CB35" s="213" t="str">
        <f t="shared" si="71"/>
        <v>Paid admissions - Concessions</v>
      </c>
      <c r="CC35" s="228"/>
      <c r="CD35" s="166">
        <f>CD18*(CM18-CN18)</f>
        <v>0</v>
      </c>
      <c r="CE35" s="166">
        <f>CE18*(CM18-CN18)</f>
        <v>0</v>
      </c>
      <c r="CF35" s="166">
        <f>CF18*(CM18-CN18)</f>
        <v>0</v>
      </c>
      <c r="CG35" s="166">
        <f>CG18*(CM18-CN18)</f>
        <v>0</v>
      </c>
      <c r="CH35" s="166">
        <f>CH18*(CM18-CN18)</f>
        <v>0</v>
      </c>
      <c r="CI35" s="166">
        <f>CI18*(CM18-CN18)</f>
        <v>0</v>
      </c>
      <c r="CJ35" s="166">
        <f>CJ18*(CM18-CN18)</f>
        <v>0</v>
      </c>
      <c r="CK35" s="16"/>
      <c r="CL35" s="166">
        <f t="shared" si="72"/>
        <v>0</v>
      </c>
      <c r="CM35" s="16"/>
      <c r="CN35" s="16"/>
      <c r="CO35" s="72"/>
      <c r="CP35" s="211"/>
    </row>
    <row r="36" spans="2:112" x14ac:dyDescent="0.35">
      <c r="B36" s="213" t="s">
        <v>107</v>
      </c>
      <c r="C36" s="186"/>
      <c r="D36" s="166">
        <f>D19*M19</f>
        <v>0</v>
      </c>
      <c r="E36" s="166">
        <f>E19*M19</f>
        <v>0</v>
      </c>
      <c r="F36" s="166">
        <f>F19*M19</f>
        <v>0</v>
      </c>
      <c r="G36" s="166">
        <f>G19*M19</f>
        <v>0</v>
      </c>
      <c r="H36" s="166">
        <f>H19*M19</f>
        <v>0</v>
      </c>
      <c r="I36" s="166">
        <f>I19*M19</f>
        <v>0</v>
      </c>
      <c r="J36" s="166">
        <f>J19*M19</f>
        <v>0</v>
      </c>
      <c r="K36" s="16"/>
      <c r="L36" s="166">
        <f>SUM(D36:J36)</f>
        <v>0</v>
      </c>
      <c r="M36" s="16"/>
      <c r="N36" s="16"/>
      <c r="O36" s="72"/>
      <c r="P36" s="211"/>
      <c r="AB36" s="213" t="s">
        <v>107</v>
      </c>
      <c r="AC36" s="186"/>
      <c r="AD36" s="166">
        <f>AD19*AM19</f>
        <v>0</v>
      </c>
      <c r="AE36" s="166">
        <f>AE19*AM19</f>
        <v>0</v>
      </c>
      <c r="AF36" s="166">
        <f>AF19*AM19</f>
        <v>0</v>
      </c>
      <c r="AG36" s="166">
        <f>AG19*AM19</f>
        <v>0</v>
      </c>
      <c r="AH36" s="166">
        <f>AH19*AM19</f>
        <v>0</v>
      </c>
      <c r="AI36" s="166">
        <f>AI19*AM19</f>
        <v>0</v>
      </c>
      <c r="AJ36" s="166">
        <f>AJ19*AM19</f>
        <v>0</v>
      </c>
      <c r="AK36" s="16"/>
      <c r="AL36" s="166">
        <f>SUM(AD36:AJ36)</f>
        <v>0</v>
      </c>
      <c r="AM36" s="16"/>
      <c r="AN36" s="16"/>
      <c r="AO36" s="72"/>
      <c r="AP36" s="211"/>
      <c r="BB36" s="213" t="s">
        <v>107</v>
      </c>
      <c r="BC36" s="186"/>
      <c r="BD36" s="166">
        <f>BD19*BM19</f>
        <v>0</v>
      </c>
      <c r="BE36" s="166">
        <f>BE19*BM19</f>
        <v>0</v>
      </c>
      <c r="BF36" s="166">
        <f>BF19*BM19</f>
        <v>0</v>
      </c>
      <c r="BG36" s="166">
        <f>BG19*BM19</f>
        <v>0</v>
      </c>
      <c r="BH36" s="166">
        <f>BH19*BM19</f>
        <v>0</v>
      </c>
      <c r="BI36" s="166">
        <f>BI19*BM19</f>
        <v>0</v>
      </c>
      <c r="BJ36" s="166">
        <f>BJ19*BM19</f>
        <v>0</v>
      </c>
      <c r="BK36" s="16"/>
      <c r="BL36" s="166">
        <f>SUM(BD36:BJ36)</f>
        <v>0</v>
      </c>
      <c r="BM36" s="16"/>
      <c r="BN36" s="16"/>
      <c r="BO36" s="72"/>
      <c r="BP36" s="211"/>
      <c r="CB36" s="213" t="s">
        <v>107</v>
      </c>
      <c r="CC36" s="186"/>
      <c r="CD36" s="166">
        <f>CD19*CM19</f>
        <v>0</v>
      </c>
      <c r="CE36" s="166">
        <f>CE19*CM19</f>
        <v>0</v>
      </c>
      <c r="CF36" s="166">
        <f>CF19*CM19</f>
        <v>0</v>
      </c>
      <c r="CG36" s="166">
        <f>CG19*CM19</f>
        <v>0</v>
      </c>
      <c r="CH36" s="166">
        <f>CH19*CM19</f>
        <v>0</v>
      </c>
      <c r="CI36" s="166">
        <f>CI19*CM19</f>
        <v>0</v>
      </c>
      <c r="CJ36" s="166">
        <f>CJ19*CM19</f>
        <v>0</v>
      </c>
      <c r="CK36" s="16"/>
      <c r="CL36" s="166">
        <f>SUM(CD36:CJ36)</f>
        <v>0</v>
      </c>
      <c r="CM36" s="16"/>
      <c r="CN36" s="16"/>
      <c r="CO36" s="72"/>
      <c r="CP36" s="211"/>
    </row>
    <row r="37" spans="2:112" x14ac:dyDescent="0.35">
      <c r="B37" s="213" t="s">
        <v>110</v>
      </c>
      <c r="C37" s="229">
        <v>0</v>
      </c>
      <c r="D37" s="166">
        <f>IF(D11&gt;0,C37/L40,0)+(D21*M21)</f>
        <v>0</v>
      </c>
      <c r="E37" s="166">
        <f>IF(E11&gt;0,C37/L40,0)+(E21*M21)</f>
        <v>0</v>
      </c>
      <c r="F37" s="166">
        <f>IF(F11&gt;0,C37/L40,0)+(F21*M21)</f>
        <v>0</v>
      </c>
      <c r="G37" s="166">
        <f>IF(G11&gt;0,C37/L40,0)+(G21*M21)</f>
        <v>0</v>
      </c>
      <c r="H37" s="166">
        <f>IF(H11&gt;0,C37/L40,0)+(H21*M21)</f>
        <v>0</v>
      </c>
      <c r="I37" s="166">
        <f>IF(I11&gt;0,C37/L40,0)+(I21*M21)</f>
        <v>0</v>
      </c>
      <c r="J37" s="166">
        <f>IF(J11&gt;0,C37/L40,0)+(J21*M21)</f>
        <v>0</v>
      </c>
      <c r="K37" s="16"/>
      <c r="L37" s="166">
        <f>SUM(D37:J37)</f>
        <v>0</v>
      </c>
      <c r="M37" s="16"/>
      <c r="N37" s="16"/>
      <c r="O37" s="72"/>
      <c r="P37" s="211"/>
      <c r="AB37" s="213" t="s">
        <v>110</v>
      </c>
      <c r="AC37" s="229">
        <f>C37</f>
        <v>0</v>
      </c>
      <c r="AD37" s="166">
        <f>IF(AD11&gt;0,AC37/AL40,0)+(AD21*AM21)</f>
        <v>0</v>
      </c>
      <c r="AE37" s="166">
        <f>IF(AE11&gt;0,AC37/AL40,0)+(AE21*AM21)</f>
        <v>0</v>
      </c>
      <c r="AF37" s="166">
        <f>IF(AF11&gt;0,AC37/AL40,0)+(AF21*AM21)</f>
        <v>0</v>
      </c>
      <c r="AG37" s="166">
        <f>IF(AG11&gt;0,AC37/AL40,0)+(AG21*AM21)</f>
        <v>0</v>
      </c>
      <c r="AH37" s="166">
        <f>IF(AH11&gt;0,AC37/AL40,0)+(AH21*AM21)</f>
        <v>0</v>
      </c>
      <c r="AI37" s="166">
        <f>IF(AI11&gt;0,AC37/AL40,0)+(AI21*AM21)</f>
        <v>0</v>
      </c>
      <c r="AJ37" s="166">
        <f>IF(AJ11&gt;0,AC37/AL40,0)+(AJ21*AM21)</f>
        <v>0</v>
      </c>
      <c r="AK37" s="16"/>
      <c r="AL37" s="166">
        <f>SUM(AD37:AJ37)</f>
        <v>0</v>
      </c>
      <c r="AM37" s="16"/>
      <c r="AN37" s="16"/>
      <c r="AO37" s="72"/>
      <c r="AP37" s="211"/>
      <c r="BB37" s="213" t="s">
        <v>110</v>
      </c>
      <c r="BC37" s="229">
        <f>AC37</f>
        <v>0</v>
      </c>
      <c r="BD37" s="166">
        <f>IF(BD11&gt;0,BC37/BL40,0)+(BD21*BM21)</f>
        <v>0</v>
      </c>
      <c r="BE37" s="166">
        <f>IF(BE11&gt;0,BC37/BL40,0)+(BE21*BM21)</f>
        <v>0</v>
      </c>
      <c r="BF37" s="166">
        <f>IF(BF11&gt;0,BC37/BL40,0)+(BF21*BM21)</f>
        <v>0</v>
      </c>
      <c r="BG37" s="166">
        <f>IF(BG11&gt;0,BC37/BL40,0)+(BG21*BM21)</f>
        <v>0</v>
      </c>
      <c r="BH37" s="166">
        <f>IF(BH11&gt;0,BC37/BL40,0)+(BH21*BM21)</f>
        <v>0</v>
      </c>
      <c r="BI37" s="166">
        <f>IF(BI11&gt;0,BC37/BL40,0)+(BI21*BM21)</f>
        <v>0</v>
      </c>
      <c r="BJ37" s="166">
        <f>IF(BJ11&gt;0,BC37/BL40,0)+(BJ21*BM21)</f>
        <v>0</v>
      </c>
      <c r="BK37" s="16"/>
      <c r="BL37" s="166">
        <f>SUM(BD37:BJ37)</f>
        <v>0</v>
      </c>
      <c r="BM37" s="16"/>
      <c r="BN37" s="16"/>
      <c r="BO37" s="72"/>
      <c r="BP37" s="211"/>
      <c r="CB37" s="213" t="s">
        <v>110</v>
      </c>
      <c r="CC37" s="229">
        <f>BC37</f>
        <v>0</v>
      </c>
      <c r="CD37" s="166">
        <f>IF(CD11&gt;0,CC37/CL40,0)+(CD21*CM21)</f>
        <v>0</v>
      </c>
      <c r="CE37" s="166">
        <f>IF(CE11&gt;0,CC37/CL40,0)+(CE21*CM21)</f>
        <v>0</v>
      </c>
      <c r="CF37" s="166">
        <f>IF(CF11&gt;0,CC37/CL40,0)+(CF21*CM21)</f>
        <v>0</v>
      </c>
      <c r="CG37" s="166">
        <f>IF(CG11&gt;0,CC37/CL40,0)+(CG21*CM21)</f>
        <v>0</v>
      </c>
      <c r="CH37" s="166">
        <f>IF(CH11&gt;0,CC37/CL40,0)+(CH21*CM21)</f>
        <v>0</v>
      </c>
      <c r="CI37" s="166">
        <f>IF(CI11&gt;0,CC37/CL40,0)+(CI21*CM21)</f>
        <v>0</v>
      </c>
      <c r="CJ37" s="166">
        <f>IF(CJ11&gt;0,CC37/CL40,0)+(CJ21*CM21)</f>
        <v>0</v>
      </c>
      <c r="CK37" s="16"/>
      <c r="CL37" s="166">
        <f>SUM(CD37:CJ37)</f>
        <v>0</v>
      </c>
      <c r="CM37" s="16"/>
      <c r="CN37" s="16"/>
      <c r="CO37" s="72"/>
      <c r="CP37" s="211"/>
    </row>
    <row r="38" spans="2:112" x14ac:dyDescent="0.35">
      <c r="B38" s="213" t="s">
        <v>96</v>
      </c>
      <c r="C38" s="186"/>
      <c r="D38" s="225">
        <v>0</v>
      </c>
      <c r="E38" s="225">
        <v>0</v>
      </c>
      <c r="F38" s="225">
        <v>0</v>
      </c>
      <c r="G38" s="225">
        <v>0</v>
      </c>
      <c r="H38" s="225"/>
      <c r="I38" s="225"/>
      <c r="J38" s="225"/>
      <c r="K38" s="16"/>
      <c r="L38" s="224">
        <f>SUM(D38:J38)</f>
        <v>0</v>
      </c>
      <c r="M38" s="16"/>
      <c r="N38" s="16"/>
      <c r="O38" s="72"/>
      <c r="P38" s="211"/>
      <c r="AB38" s="213" t="s">
        <v>96</v>
      </c>
      <c r="AC38" s="186"/>
      <c r="AD38" s="225">
        <v>0</v>
      </c>
      <c r="AE38" s="225">
        <v>0</v>
      </c>
      <c r="AF38" s="225">
        <v>0</v>
      </c>
      <c r="AG38" s="225">
        <v>0</v>
      </c>
      <c r="AH38" s="225"/>
      <c r="AI38" s="225"/>
      <c r="AJ38" s="225"/>
      <c r="AK38" s="16"/>
      <c r="AL38" s="224">
        <f>SUM(AD38:AJ38)</f>
        <v>0</v>
      </c>
      <c r="AM38" s="16"/>
      <c r="AN38" s="16"/>
      <c r="AO38" s="72"/>
      <c r="AP38" s="211"/>
      <c r="BB38" s="213" t="s">
        <v>96</v>
      </c>
      <c r="BC38" s="186"/>
      <c r="BD38" s="225">
        <v>0</v>
      </c>
      <c r="BE38" s="225">
        <v>0</v>
      </c>
      <c r="BF38" s="225">
        <v>0</v>
      </c>
      <c r="BG38" s="225">
        <v>0</v>
      </c>
      <c r="BH38" s="225">
        <v>0</v>
      </c>
      <c r="BI38" s="225"/>
      <c r="BJ38" s="225"/>
      <c r="BK38" s="16"/>
      <c r="BL38" s="224">
        <f>SUM(BD38:BJ38)</f>
        <v>0</v>
      </c>
      <c r="BM38" s="16"/>
      <c r="BN38" s="16"/>
      <c r="BO38" s="72"/>
      <c r="BP38" s="211"/>
      <c r="CB38" s="213" t="s">
        <v>96</v>
      </c>
      <c r="CC38" s="186"/>
      <c r="CD38" s="225">
        <v>0</v>
      </c>
      <c r="CE38" s="225">
        <v>0</v>
      </c>
      <c r="CF38" s="225">
        <v>0</v>
      </c>
      <c r="CG38" s="225">
        <v>0</v>
      </c>
      <c r="CH38" s="225"/>
      <c r="CI38" s="225"/>
      <c r="CJ38" s="225"/>
      <c r="CK38" s="16"/>
      <c r="CL38" s="224">
        <f>SUM(CD38:CJ38)</f>
        <v>0</v>
      </c>
      <c r="CM38" s="16"/>
      <c r="CN38" s="16"/>
      <c r="CO38" s="72"/>
      <c r="CP38" s="211"/>
    </row>
    <row r="39" spans="2:112" x14ac:dyDescent="0.35">
      <c r="B39" s="209" t="s">
        <v>112</v>
      </c>
      <c r="C39" s="186"/>
      <c r="D39" s="166">
        <f>SUM(D31:D38)</f>
        <v>0</v>
      </c>
      <c r="E39" s="166">
        <f t="shared" ref="E39:J39" si="73">SUM(E31:E38)</f>
        <v>0</v>
      </c>
      <c r="F39" s="166">
        <f t="shared" si="73"/>
        <v>0</v>
      </c>
      <c r="G39" s="166">
        <f t="shared" si="73"/>
        <v>0</v>
      </c>
      <c r="H39" s="166">
        <f t="shared" si="73"/>
        <v>0</v>
      </c>
      <c r="I39" s="166">
        <f t="shared" si="73"/>
        <v>0</v>
      </c>
      <c r="J39" s="166">
        <f t="shared" si="73"/>
        <v>0</v>
      </c>
      <c r="K39" s="16"/>
      <c r="L39" s="166">
        <f>SUM(L31:L38)</f>
        <v>0</v>
      </c>
      <c r="M39" s="16"/>
      <c r="N39" s="16"/>
      <c r="O39" s="72"/>
      <c r="P39" s="211"/>
      <c r="AB39" s="209" t="s">
        <v>112</v>
      </c>
      <c r="AC39" s="186"/>
      <c r="AD39" s="166">
        <f>SUM(AD31:AD38)</f>
        <v>0</v>
      </c>
      <c r="AE39" s="166">
        <f t="shared" ref="AE39" si="74">SUM(AE31:AE38)</f>
        <v>0</v>
      </c>
      <c r="AF39" s="166">
        <f t="shared" ref="AF39" si="75">SUM(AF31:AF38)</f>
        <v>0</v>
      </c>
      <c r="AG39" s="166">
        <f t="shared" ref="AG39" si="76">SUM(AG31:AG38)</f>
        <v>0</v>
      </c>
      <c r="AH39" s="166">
        <f t="shared" ref="AH39" si="77">SUM(AH31:AH38)</f>
        <v>0</v>
      </c>
      <c r="AI39" s="166">
        <f t="shared" ref="AI39" si="78">SUM(AI31:AI38)</f>
        <v>0</v>
      </c>
      <c r="AJ39" s="166">
        <f t="shared" ref="AJ39" si="79">SUM(AJ31:AJ38)</f>
        <v>0</v>
      </c>
      <c r="AK39" s="16"/>
      <c r="AL39" s="166">
        <f>SUM(AL31:AL38)</f>
        <v>0</v>
      </c>
      <c r="AM39" s="16"/>
      <c r="AN39" s="16"/>
      <c r="AO39" s="72"/>
      <c r="AP39" s="211"/>
      <c r="BB39" s="209" t="s">
        <v>112</v>
      </c>
      <c r="BC39" s="186"/>
      <c r="BD39" s="166">
        <f>SUM(BD31:BD38)</f>
        <v>0</v>
      </c>
      <c r="BE39" s="166">
        <f t="shared" ref="BE39" si="80">SUM(BE31:BE38)</f>
        <v>0</v>
      </c>
      <c r="BF39" s="166">
        <f t="shared" ref="BF39" si="81">SUM(BF31:BF38)</f>
        <v>0</v>
      </c>
      <c r="BG39" s="166">
        <f t="shared" ref="BG39" si="82">SUM(BG31:BG38)</f>
        <v>0</v>
      </c>
      <c r="BH39" s="166">
        <f t="shared" ref="BH39" si="83">SUM(BH31:BH38)</f>
        <v>0</v>
      </c>
      <c r="BI39" s="166">
        <f t="shared" ref="BI39" si="84">SUM(BI31:BI38)</f>
        <v>0</v>
      </c>
      <c r="BJ39" s="166">
        <f t="shared" ref="BJ39" si="85">SUM(BJ31:BJ38)</f>
        <v>0</v>
      </c>
      <c r="BK39" s="16"/>
      <c r="BL39" s="166">
        <f>SUM(BL31:BL38)</f>
        <v>0</v>
      </c>
      <c r="BM39" s="16"/>
      <c r="BN39" s="16"/>
      <c r="BO39" s="72"/>
      <c r="BP39" s="211"/>
      <c r="CB39" s="209" t="s">
        <v>112</v>
      </c>
      <c r="CC39" s="186"/>
      <c r="CD39" s="166">
        <f>SUM(CD31:CD38)</f>
        <v>0</v>
      </c>
      <c r="CE39" s="166">
        <f t="shared" ref="CE39" si="86">SUM(CE31:CE38)</f>
        <v>0</v>
      </c>
      <c r="CF39" s="166">
        <f t="shared" ref="CF39" si="87">SUM(CF31:CF38)</f>
        <v>0</v>
      </c>
      <c r="CG39" s="166">
        <f t="shared" ref="CG39" si="88">SUM(CG31:CG38)</f>
        <v>0</v>
      </c>
      <c r="CH39" s="166">
        <f t="shared" ref="CH39" si="89">SUM(CH31:CH38)</f>
        <v>0</v>
      </c>
      <c r="CI39" s="166">
        <f t="shared" ref="CI39" si="90">SUM(CI31:CI38)</f>
        <v>0</v>
      </c>
      <c r="CJ39" s="166">
        <f t="shared" ref="CJ39" si="91">SUM(CJ31:CJ38)</f>
        <v>0</v>
      </c>
      <c r="CK39" s="16"/>
      <c r="CL39" s="166">
        <f>SUM(CL31:CL38)</f>
        <v>0</v>
      </c>
      <c r="CM39" s="16"/>
      <c r="CN39" s="16"/>
      <c r="CO39" s="72"/>
      <c r="CP39" s="211"/>
    </row>
    <row r="40" spans="2:112" x14ac:dyDescent="0.35">
      <c r="B40" s="209"/>
      <c r="C40" s="186"/>
      <c r="D40" s="226">
        <f>IF(D11&gt;0,1,0)</f>
        <v>0</v>
      </c>
      <c r="E40" s="226">
        <f t="shared" ref="E40:J40" si="92">IF(E11&gt;0,1,0)</f>
        <v>0</v>
      </c>
      <c r="F40" s="226">
        <f t="shared" si="92"/>
        <v>0</v>
      </c>
      <c r="G40" s="226">
        <f t="shared" si="92"/>
        <v>0</v>
      </c>
      <c r="H40" s="226">
        <f t="shared" si="92"/>
        <v>0</v>
      </c>
      <c r="I40" s="226">
        <f t="shared" si="92"/>
        <v>0</v>
      </c>
      <c r="J40" s="226">
        <f t="shared" si="92"/>
        <v>0</v>
      </c>
      <c r="K40" s="16"/>
      <c r="L40" s="226">
        <f>SUM(D40:K40)</f>
        <v>0</v>
      </c>
      <c r="M40" s="16"/>
      <c r="N40" s="16"/>
      <c r="O40" s="72"/>
      <c r="P40" s="211"/>
      <c r="AB40" s="209"/>
      <c r="AC40" s="186"/>
      <c r="AD40" s="226">
        <f>IF(AD11&gt;0,1,0)</f>
        <v>0</v>
      </c>
      <c r="AE40" s="226">
        <f t="shared" ref="AE40:AJ40" si="93">IF(AE11&gt;0,1,0)</f>
        <v>0</v>
      </c>
      <c r="AF40" s="226">
        <f t="shared" si="93"/>
        <v>0</v>
      </c>
      <c r="AG40" s="226">
        <f t="shared" si="93"/>
        <v>0</v>
      </c>
      <c r="AH40" s="226">
        <f t="shared" si="93"/>
        <v>0</v>
      </c>
      <c r="AI40" s="226">
        <f t="shared" si="93"/>
        <v>0</v>
      </c>
      <c r="AJ40" s="226">
        <f t="shared" si="93"/>
        <v>0</v>
      </c>
      <c r="AK40" s="16"/>
      <c r="AL40" s="226">
        <f>SUM(AD40:AK40)</f>
        <v>0</v>
      </c>
      <c r="AM40" s="16"/>
      <c r="AN40" s="16"/>
      <c r="AO40" s="72"/>
      <c r="AP40" s="211"/>
      <c r="BB40" s="209"/>
      <c r="BC40" s="186"/>
      <c r="BD40" s="226">
        <f>IF(BD11&gt;0,1,0)</f>
        <v>0</v>
      </c>
      <c r="BE40" s="226">
        <f t="shared" ref="BE40:BJ40" si="94">IF(BE11&gt;0,1,0)</f>
        <v>0</v>
      </c>
      <c r="BF40" s="226">
        <f t="shared" si="94"/>
        <v>0</v>
      </c>
      <c r="BG40" s="226">
        <f t="shared" si="94"/>
        <v>0</v>
      </c>
      <c r="BH40" s="226">
        <f t="shared" si="94"/>
        <v>0</v>
      </c>
      <c r="BI40" s="226">
        <f t="shared" si="94"/>
        <v>0</v>
      </c>
      <c r="BJ40" s="226">
        <f t="shared" si="94"/>
        <v>0</v>
      </c>
      <c r="BK40" s="16"/>
      <c r="BL40" s="226">
        <f>SUM(BD40:BK40)</f>
        <v>0</v>
      </c>
      <c r="BM40" s="16"/>
      <c r="BN40" s="16"/>
      <c r="BO40" s="72"/>
      <c r="BP40" s="211"/>
      <c r="CB40" s="209"/>
      <c r="CC40" s="186"/>
      <c r="CD40" s="226">
        <f>IF(CD11&gt;0,1,0)</f>
        <v>0</v>
      </c>
      <c r="CE40" s="226">
        <f t="shared" ref="CE40:CJ40" si="95">IF(CE11&gt;0,1,0)</f>
        <v>0</v>
      </c>
      <c r="CF40" s="226">
        <f t="shared" si="95"/>
        <v>0</v>
      </c>
      <c r="CG40" s="226">
        <f t="shared" si="95"/>
        <v>0</v>
      </c>
      <c r="CH40" s="226">
        <f t="shared" si="95"/>
        <v>0</v>
      </c>
      <c r="CI40" s="226">
        <f t="shared" si="95"/>
        <v>0</v>
      </c>
      <c r="CJ40" s="226">
        <f t="shared" si="95"/>
        <v>0</v>
      </c>
      <c r="CK40" s="16"/>
      <c r="CL40" s="226">
        <f>SUM(CD40:CK40)</f>
        <v>0</v>
      </c>
      <c r="CM40" s="16"/>
      <c r="CN40" s="16"/>
      <c r="CO40" s="72"/>
      <c r="CP40" s="211"/>
    </row>
    <row r="41" spans="2:112" x14ac:dyDescent="0.35">
      <c r="B41" s="209"/>
      <c r="C41" s="186"/>
      <c r="D41" s="166"/>
      <c r="E41" s="166"/>
      <c r="F41" s="166"/>
      <c r="G41" s="166"/>
      <c r="H41" s="166"/>
      <c r="I41" s="166"/>
      <c r="J41" s="166"/>
      <c r="K41" s="16"/>
      <c r="L41" s="166"/>
      <c r="M41" s="16"/>
      <c r="N41" s="16"/>
      <c r="O41" s="72"/>
      <c r="P41" s="211"/>
      <c r="AB41" s="209"/>
      <c r="AC41" s="186"/>
      <c r="AD41" s="166"/>
      <c r="AE41" s="166"/>
      <c r="AF41" s="166"/>
      <c r="AG41" s="166"/>
      <c r="AH41" s="166"/>
      <c r="AI41" s="166"/>
      <c r="AJ41" s="166"/>
      <c r="AK41" s="16"/>
      <c r="AL41" s="166"/>
      <c r="AM41" s="16"/>
      <c r="AN41" s="16"/>
      <c r="AO41" s="72"/>
      <c r="AP41" s="211"/>
      <c r="BB41" s="209"/>
      <c r="BC41" s="186"/>
      <c r="BD41" s="166"/>
      <c r="BE41" s="166"/>
      <c r="BF41" s="166"/>
      <c r="BG41" s="166"/>
      <c r="BH41" s="166"/>
      <c r="BI41" s="166"/>
      <c r="BJ41" s="166"/>
      <c r="BK41" s="16"/>
      <c r="BL41" s="166"/>
      <c r="BM41" s="16"/>
      <c r="BN41" s="16"/>
      <c r="BO41" s="72"/>
      <c r="BP41" s="211"/>
      <c r="CB41" s="209"/>
      <c r="CC41" s="186"/>
      <c r="CD41" s="166"/>
      <c r="CE41" s="166"/>
      <c r="CF41" s="166"/>
      <c r="CG41" s="166"/>
      <c r="CH41" s="166"/>
      <c r="CI41" s="166"/>
      <c r="CJ41" s="166"/>
      <c r="CK41" s="16"/>
      <c r="CL41" s="166"/>
      <c r="CM41" s="16"/>
      <c r="CN41" s="16"/>
      <c r="CO41" s="72"/>
      <c r="CP41" s="211"/>
      <c r="CR41" s="103"/>
      <c r="CS41" s="37"/>
      <c r="CT41" s="102"/>
      <c r="CU41" s="102"/>
      <c r="CV41" s="102"/>
      <c r="CW41" s="102"/>
      <c r="CX41" s="37"/>
      <c r="CY41" s="37"/>
      <c r="CZ41" s="37"/>
      <c r="DA41" s="37"/>
      <c r="DB41" s="38"/>
      <c r="DD41" s="140"/>
      <c r="DE41" s="139"/>
      <c r="DF41" s="139"/>
      <c r="DG41" s="139"/>
      <c r="DH41" s="142"/>
    </row>
    <row r="42" spans="2:112" ht="15" thickBot="1" x14ac:dyDescent="0.4">
      <c r="B42" s="72"/>
      <c r="D42" s="31"/>
      <c r="E42" s="31"/>
      <c r="F42" s="31"/>
      <c r="G42" s="31"/>
      <c r="H42" s="31"/>
      <c r="I42" s="31"/>
      <c r="J42" s="31"/>
      <c r="O42" s="40"/>
      <c r="P42" s="39"/>
      <c r="AB42" s="72"/>
      <c r="AD42" s="31"/>
      <c r="AE42" s="31"/>
      <c r="AF42" s="31"/>
      <c r="AG42" s="31"/>
      <c r="AH42" s="31"/>
      <c r="AI42" s="31"/>
      <c r="AJ42" s="31"/>
      <c r="AO42" s="40"/>
      <c r="AP42" s="39"/>
      <c r="BB42" s="72"/>
      <c r="BD42" s="31"/>
      <c r="BE42" s="31"/>
      <c r="BF42" s="31"/>
      <c r="BG42" s="31"/>
      <c r="BH42" s="31"/>
      <c r="BI42" s="31"/>
      <c r="BJ42" s="31"/>
      <c r="BO42" s="40"/>
      <c r="BP42" s="39"/>
      <c r="CB42" s="72"/>
      <c r="CD42" s="31"/>
      <c r="CE42" s="31"/>
      <c r="CF42" s="31"/>
      <c r="CG42" s="31"/>
      <c r="CH42" s="31"/>
      <c r="CI42" s="31"/>
      <c r="CJ42" s="31"/>
      <c r="CO42" s="40"/>
      <c r="CP42" s="39"/>
      <c r="CR42" s="40"/>
      <c r="CS42" s="5"/>
      <c r="CT42" s="327" t="s">
        <v>172</v>
      </c>
      <c r="CU42" s="327"/>
      <c r="CV42" s="327"/>
      <c r="CW42" s="327"/>
      <c r="CX42" s="5"/>
      <c r="CY42" s="96" t="s">
        <v>48</v>
      </c>
      <c r="CZ42" s="5"/>
      <c r="DA42" s="107" t="s">
        <v>49</v>
      </c>
      <c r="DB42" s="39"/>
      <c r="DD42" s="144" t="s">
        <v>62</v>
      </c>
      <c r="DE42" s="90"/>
      <c r="DF42" s="145" t="s">
        <v>63</v>
      </c>
      <c r="DG42" s="90"/>
      <c r="DH42" s="143"/>
    </row>
    <row r="43" spans="2:112" x14ac:dyDescent="0.35">
      <c r="B43" s="169" t="s">
        <v>169</v>
      </c>
      <c r="C43" s="44"/>
      <c r="D43" s="45" t="s">
        <v>17</v>
      </c>
      <c r="E43" s="45" t="s">
        <v>18</v>
      </c>
      <c r="F43" s="45" t="s">
        <v>19</v>
      </c>
      <c r="G43" s="45" t="s">
        <v>20</v>
      </c>
      <c r="H43" s="45" t="s">
        <v>21</v>
      </c>
      <c r="I43" s="45" t="s">
        <v>22</v>
      </c>
      <c r="J43" s="45" t="s">
        <v>23</v>
      </c>
      <c r="K43" s="44"/>
      <c r="L43" s="45" t="s">
        <v>1</v>
      </c>
      <c r="M43" s="46" t="s">
        <v>25</v>
      </c>
      <c r="N43" s="58" t="s">
        <v>143</v>
      </c>
      <c r="O43" s="40"/>
      <c r="P43" s="39"/>
      <c r="AB43" s="169" t="s">
        <v>168</v>
      </c>
      <c r="AC43" s="44"/>
      <c r="AD43" s="45" t="s">
        <v>17</v>
      </c>
      <c r="AE43" s="45" t="s">
        <v>18</v>
      </c>
      <c r="AF43" s="45" t="s">
        <v>19</v>
      </c>
      <c r="AG43" s="45" t="s">
        <v>20</v>
      </c>
      <c r="AH43" s="45" t="s">
        <v>21</v>
      </c>
      <c r="AI43" s="45" t="s">
        <v>22</v>
      </c>
      <c r="AJ43" s="45" t="s">
        <v>23</v>
      </c>
      <c r="AK43" s="44"/>
      <c r="AL43" s="45" t="s">
        <v>1</v>
      </c>
      <c r="AM43" s="46" t="s">
        <v>25</v>
      </c>
      <c r="AN43" s="58" t="s">
        <v>143</v>
      </c>
      <c r="AO43" s="40"/>
      <c r="AP43" s="39"/>
      <c r="BB43" s="169" t="s">
        <v>167</v>
      </c>
      <c r="BC43" s="44"/>
      <c r="BD43" s="45" t="s">
        <v>17</v>
      </c>
      <c r="BE43" s="45" t="s">
        <v>18</v>
      </c>
      <c r="BF43" s="45" t="s">
        <v>19</v>
      </c>
      <c r="BG43" s="45" t="s">
        <v>20</v>
      </c>
      <c r="BH43" s="45" t="s">
        <v>21</v>
      </c>
      <c r="BI43" s="45" t="s">
        <v>22</v>
      </c>
      <c r="BJ43" s="45" t="s">
        <v>23</v>
      </c>
      <c r="BK43" s="44"/>
      <c r="BL43" s="45" t="s">
        <v>1</v>
      </c>
      <c r="BM43" s="46" t="s">
        <v>25</v>
      </c>
      <c r="BN43" s="58" t="s">
        <v>143</v>
      </c>
      <c r="BO43" s="40"/>
      <c r="BP43" s="39"/>
      <c r="CB43" s="169" t="s">
        <v>170</v>
      </c>
      <c r="CC43" s="44"/>
      <c r="CD43" s="45" t="s">
        <v>17</v>
      </c>
      <c r="CE43" s="45" t="s">
        <v>18</v>
      </c>
      <c r="CF43" s="45" t="s">
        <v>19</v>
      </c>
      <c r="CG43" s="45" t="s">
        <v>20</v>
      </c>
      <c r="CH43" s="45" t="s">
        <v>21</v>
      </c>
      <c r="CI43" s="45" t="s">
        <v>22</v>
      </c>
      <c r="CJ43" s="45" t="s">
        <v>23</v>
      </c>
      <c r="CK43" s="44"/>
      <c r="CL43" s="45" t="s">
        <v>1</v>
      </c>
      <c r="CM43" s="46" t="s">
        <v>25</v>
      </c>
      <c r="CN43" s="58" t="s">
        <v>143</v>
      </c>
      <c r="CO43" s="40"/>
      <c r="CP43" s="39"/>
      <c r="CR43" s="194">
        <f>C3</f>
        <v>44013</v>
      </c>
      <c r="CS43" s="5"/>
      <c r="CT43" s="95"/>
      <c r="CU43" s="95"/>
      <c r="CV43" s="95"/>
      <c r="CW43" s="95"/>
      <c r="CX43" s="5"/>
      <c r="CY43" s="96" t="s">
        <v>53</v>
      </c>
      <c r="CZ43" s="5"/>
      <c r="DA43" s="107" t="s">
        <v>50</v>
      </c>
      <c r="DB43" s="39"/>
      <c r="DD43" s="144" t="s">
        <v>59</v>
      </c>
      <c r="DE43" s="90"/>
      <c r="DF43" s="145" t="s">
        <v>64</v>
      </c>
      <c r="DG43" s="90"/>
      <c r="DH43" s="143"/>
    </row>
    <row r="44" spans="2:112" x14ac:dyDescent="0.35">
      <c r="B44" s="155" t="s">
        <v>120</v>
      </c>
      <c r="C44" s="48"/>
      <c r="D44" s="49">
        <f t="shared" ref="D44:J44" si="96">D39-D36-D37-D38</f>
        <v>0</v>
      </c>
      <c r="E44" s="49">
        <f t="shared" si="96"/>
        <v>0</v>
      </c>
      <c r="F44" s="49">
        <f t="shared" si="96"/>
        <v>0</v>
      </c>
      <c r="G44" s="49">
        <f t="shared" si="96"/>
        <v>0</v>
      </c>
      <c r="H44" s="49">
        <f t="shared" si="96"/>
        <v>0</v>
      </c>
      <c r="I44" s="49">
        <f t="shared" si="96"/>
        <v>0</v>
      </c>
      <c r="J44" s="49">
        <f t="shared" si="96"/>
        <v>0</v>
      </c>
      <c r="K44" s="48"/>
      <c r="L44" s="49">
        <f>SUM(D44:K44)</f>
        <v>0</v>
      </c>
      <c r="M44" s="50"/>
      <c r="N44" s="23" t="e">
        <f>L44/(IF(L14&gt;0,L14,0)+IF(L15&gt;0,L15*C15,0)+IF(L16&gt;0,L16*C16,0)+IF(L17&gt;0,L17,0)+IF(L18&gt;0,L18,0))</f>
        <v>#DIV/0!</v>
      </c>
      <c r="O44" s="40"/>
      <c r="P44" s="39"/>
      <c r="AB44" s="155" t="s">
        <v>120</v>
      </c>
      <c r="AC44" s="48"/>
      <c r="AD44" s="49">
        <f t="shared" ref="AD44:AJ44" si="97">AD39-AD36-AD37-AD38</f>
        <v>0</v>
      </c>
      <c r="AE44" s="49">
        <f t="shared" si="97"/>
        <v>0</v>
      </c>
      <c r="AF44" s="49">
        <f t="shared" si="97"/>
        <v>0</v>
      </c>
      <c r="AG44" s="49">
        <f t="shared" si="97"/>
        <v>0</v>
      </c>
      <c r="AH44" s="49">
        <f t="shared" si="97"/>
        <v>0</v>
      </c>
      <c r="AI44" s="49">
        <f t="shared" si="97"/>
        <v>0</v>
      </c>
      <c r="AJ44" s="49">
        <f t="shared" si="97"/>
        <v>0</v>
      </c>
      <c r="AK44" s="48"/>
      <c r="AL44" s="49">
        <f>SUM(AD44:AK44)</f>
        <v>0</v>
      </c>
      <c r="AM44" s="50"/>
      <c r="AN44" s="23" t="e">
        <f>AL44/(IF(AL14&gt;0,AL14,0)+IF(AL15&gt;0,AL15*AC15,0)+IF(AL16&gt;0,AL16*AC16,0)+IF(AL17&gt;0,AL17,0)+IF(AL18&gt;0,AL18,0))</f>
        <v>#DIV/0!</v>
      </c>
      <c r="AO44" s="40"/>
      <c r="AP44" s="39"/>
      <c r="BB44" s="155" t="s">
        <v>120</v>
      </c>
      <c r="BC44" s="48"/>
      <c r="BD44" s="49">
        <f t="shared" ref="BD44:BJ44" si="98">BD39-BD36-BD37-BD38</f>
        <v>0</v>
      </c>
      <c r="BE44" s="49">
        <f t="shared" si="98"/>
        <v>0</v>
      </c>
      <c r="BF44" s="49">
        <f t="shared" si="98"/>
        <v>0</v>
      </c>
      <c r="BG44" s="49">
        <f t="shared" si="98"/>
        <v>0</v>
      </c>
      <c r="BH44" s="49">
        <f t="shared" si="98"/>
        <v>0</v>
      </c>
      <c r="BI44" s="49">
        <f t="shared" si="98"/>
        <v>0</v>
      </c>
      <c r="BJ44" s="49">
        <f t="shared" si="98"/>
        <v>0</v>
      </c>
      <c r="BK44" s="48"/>
      <c r="BL44" s="49">
        <f>SUM(BD44:BK44)</f>
        <v>0</v>
      </c>
      <c r="BM44" s="50"/>
      <c r="BN44" s="23" t="e">
        <f>BL44/(IF(BL14&gt;0,BL14,0)+IF(BL15&gt;0,BL15*BC15,0)+IF(BL16&gt;0,BL16*BC16,0)+IF(BL17&gt;0,BL17,0)+IF(BL18&gt;0,BL18,0))</f>
        <v>#DIV/0!</v>
      </c>
      <c r="BO44" s="40"/>
      <c r="BP44" s="39"/>
      <c r="CB44" s="155" t="s">
        <v>120</v>
      </c>
      <c r="CC44" s="48"/>
      <c r="CD44" s="49">
        <f t="shared" ref="CD44:CJ44" si="99">CD39-CD36-CD37-CD38</f>
        <v>0</v>
      </c>
      <c r="CE44" s="49">
        <f t="shared" si="99"/>
        <v>0</v>
      </c>
      <c r="CF44" s="49">
        <f t="shared" si="99"/>
        <v>0</v>
      </c>
      <c r="CG44" s="49">
        <f t="shared" si="99"/>
        <v>0</v>
      </c>
      <c r="CH44" s="49">
        <f t="shared" si="99"/>
        <v>0</v>
      </c>
      <c r="CI44" s="49">
        <f t="shared" si="99"/>
        <v>0</v>
      </c>
      <c r="CJ44" s="49">
        <f t="shared" si="99"/>
        <v>0</v>
      </c>
      <c r="CK44" s="48"/>
      <c r="CL44" s="49">
        <f>SUM(CD44:CK44)</f>
        <v>0</v>
      </c>
      <c r="CM44" s="50"/>
      <c r="CN44" s="23" t="e">
        <f>CL44/(IF(CL14&gt;0,CL14,0)+IF(CL15&gt;0,CL15*CC15,0)+IF(CL16&gt;0,CL16*CC16,0)+IF(CL17&gt;0,CL17,0)+IF(CL18&gt;0,CL18,0))</f>
        <v>#DIV/0!</v>
      </c>
      <c r="CO44" s="40"/>
      <c r="CP44" s="39"/>
      <c r="CR44" s="40"/>
      <c r="CS44" s="5"/>
      <c r="CT44" s="95"/>
      <c r="CU44" s="95"/>
      <c r="CV44" s="95"/>
      <c r="CW44" s="95"/>
      <c r="CX44" s="5"/>
      <c r="CY44" s="128">
        <f>SUM(CT51:CW51)</f>
        <v>0</v>
      </c>
      <c r="CZ44" s="5"/>
      <c r="DA44" s="107" t="s">
        <v>51</v>
      </c>
      <c r="DB44" s="171">
        <f>C4</f>
        <v>31</v>
      </c>
      <c r="DD44" s="141"/>
      <c r="DE44" s="90"/>
      <c r="DF44" s="145" t="s">
        <v>65</v>
      </c>
      <c r="DG44" s="90"/>
      <c r="DH44" s="143"/>
    </row>
    <row r="45" spans="2:112" x14ac:dyDescent="0.35">
      <c r="B45" s="155" t="s">
        <v>121</v>
      </c>
      <c r="C45" s="48"/>
      <c r="D45" s="49">
        <f t="shared" ref="D45:J45" si="100">D36</f>
        <v>0</v>
      </c>
      <c r="E45" s="49">
        <f t="shared" si="100"/>
        <v>0</v>
      </c>
      <c r="F45" s="49">
        <f t="shared" si="100"/>
        <v>0</v>
      </c>
      <c r="G45" s="49">
        <f t="shared" si="100"/>
        <v>0</v>
      </c>
      <c r="H45" s="49">
        <f t="shared" si="100"/>
        <v>0</v>
      </c>
      <c r="I45" s="49">
        <f t="shared" si="100"/>
        <v>0</v>
      </c>
      <c r="J45" s="49">
        <f t="shared" si="100"/>
        <v>0</v>
      </c>
      <c r="K45" s="48"/>
      <c r="L45" s="70">
        <f>SUM(D45:J45)</f>
        <v>0</v>
      </c>
      <c r="M45" s="50"/>
      <c r="N45" s="23" t="e">
        <f>L45/L19</f>
        <v>#DIV/0!</v>
      </c>
      <c r="O45" s="40"/>
      <c r="P45" s="39"/>
      <c r="AB45" s="155" t="s">
        <v>121</v>
      </c>
      <c r="AC45" s="48"/>
      <c r="AD45" s="49">
        <f t="shared" ref="AD45:AJ45" si="101">AD36</f>
        <v>0</v>
      </c>
      <c r="AE45" s="49">
        <f t="shared" si="101"/>
        <v>0</v>
      </c>
      <c r="AF45" s="49">
        <f t="shared" si="101"/>
        <v>0</v>
      </c>
      <c r="AG45" s="49">
        <f t="shared" si="101"/>
        <v>0</v>
      </c>
      <c r="AH45" s="49">
        <f t="shared" si="101"/>
        <v>0</v>
      </c>
      <c r="AI45" s="49">
        <f t="shared" si="101"/>
        <v>0</v>
      </c>
      <c r="AJ45" s="49">
        <f t="shared" si="101"/>
        <v>0</v>
      </c>
      <c r="AK45" s="48"/>
      <c r="AL45" s="70">
        <f>SUM(AD45:AJ45)</f>
        <v>0</v>
      </c>
      <c r="AM45" s="50"/>
      <c r="AN45" s="23" t="e">
        <f>AL45/AL19</f>
        <v>#DIV/0!</v>
      </c>
      <c r="AO45" s="40"/>
      <c r="AP45" s="39"/>
      <c r="BB45" s="155" t="s">
        <v>121</v>
      </c>
      <c r="BC45" s="48"/>
      <c r="BD45" s="49">
        <f t="shared" ref="BD45:BJ45" si="102">BD36</f>
        <v>0</v>
      </c>
      <c r="BE45" s="49">
        <f t="shared" si="102"/>
        <v>0</v>
      </c>
      <c r="BF45" s="49">
        <f t="shared" si="102"/>
        <v>0</v>
      </c>
      <c r="BG45" s="49">
        <f t="shared" si="102"/>
        <v>0</v>
      </c>
      <c r="BH45" s="49">
        <f t="shared" si="102"/>
        <v>0</v>
      </c>
      <c r="BI45" s="49">
        <f t="shared" si="102"/>
        <v>0</v>
      </c>
      <c r="BJ45" s="49">
        <f t="shared" si="102"/>
        <v>0</v>
      </c>
      <c r="BK45" s="48"/>
      <c r="BL45" s="70">
        <f>SUM(BD45:BJ45)</f>
        <v>0</v>
      </c>
      <c r="BM45" s="50"/>
      <c r="BN45" s="23" t="e">
        <f>BL45/BL19</f>
        <v>#DIV/0!</v>
      </c>
      <c r="BO45" s="40"/>
      <c r="BP45" s="39"/>
      <c r="CB45" s="155" t="s">
        <v>121</v>
      </c>
      <c r="CC45" s="48"/>
      <c r="CD45" s="49">
        <f t="shared" ref="CD45:CJ45" si="103">CD36</f>
        <v>0</v>
      </c>
      <c r="CE45" s="49">
        <f t="shared" si="103"/>
        <v>0</v>
      </c>
      <c r="CF45" s="49">
        <f t="shared" si="103"/>
        <v>0</v>
      </c>
      <c r="CG45" s="49">
        <f t="shared" si="103"/>
        <v>0</v>
      </c>
      <c r="CH45" s="49">
        <f t="shared" si="103"/>
        <v>0</v>
      </c>
      <c r="CI45" s="49">
        <f t="shared" si="103"/>
        <v>0</v>
      </c>
      <c r="CJ45" s="49">
        <f t="shared" si="103"/>
        <v>0</v>
      </c>
      <c r="CK45" s="48"/>
      <c r="CL45" s="70">
        <f>SUM(CD45:CJ45)</f>
        <v>0</v>
      </c>
      <c r="CM45" s="50"/>
      <c r="CN45" s="23" t="e">
        <f>CL45/CL19</f>
        <v>#DIV/0!</v>
      </c>
      <c r="CO45" s="40"/>
      <c r="CP45" s="39"/>
      <c r="CR45" s="40"/>
      <c r="CS45" s="5"/>
      <c r="CT45" s="106" t="s">
        <v>40</v>
      </c>
      <c r="CU45" s="106" t="s">
        <v>44</v>
      </c>
      <c r="CV45" s="106" t="s">
        <v>46</v>
      </c>
      <c r="CW45" s="106" t="s">
        <v>47</v>
      </c>
      <c r="CX45" s="16"/>
      <c r="CY45" s="106" t="s">
        <v>1</v>
      </c>
      <c r="CZ45" s="5"/>
      <c r="DA45" s="97" t="s">
        <v>49</v>
      </c>
      <c r="DB45" s="39"/>
      <c r="DD45" s="141"/>
      <c r="DE45" s="90"/>
      <c r="DF45" s="90"/>
      <c r="DG45" s="90"/>
      <c r="DH45" s="143"/>
    </row>
    <row r="46" spans="2:112" x14ac:dyDescent="0.35">
      <c r="B46" s="155" t="s">
        <v>122</v>
      </c>
      <c r="C46" s="48"/>
      <c r="D46" s="68">
        <f t="shared" ref="D46:J46" si="104">D37+D38</f>
        <v>0</v>
      </c>
      <c r="E46" s="68">
        <f t="shared" si="104"/>
        <v>0</v>
      </c>
      <c r="F46" s="68">
        <f t="shared" si="104"/>
        <v>0</v>
      </c>
      <c r="G46" s="68">
        <f t="shared" si="104"/>
        <v>0</v>
      </c>
      <c r="H46" s="68">
        <f t="shared" si="104"/>
        <v>0</v>
      </c>
      <c r="I46" s="68">
        <f t="shared" si="104"/>
        <v>0</v>
      </c>
      <c r="J46" s="68">
        <f t="shared" si="104"/>
        <v>0</v>
      </c>
      <c r="K46" s="48"/>
      <c r="L46" s="69">
        <f t="shared" ref="L46" si="105">SUM(D46:J46)</f>
        <v>0</v>
      </c>
      <c r="M46" s="50"/>
      <c r="N46" s="23"/>
      <c r="O46" s="40"/>
      <c r="P46" s="39"/>
      <c r="AB46" s="155" t="s">
        <v>122</v>
      </c>
      <c r="AC46" s="48"/>
      <c r="AD46" s="68">
        <f t="shared" ref="AD46:AJ46" si="106">AD37+AD38</f>
        <v>0</v>
      </c>
      <c r="AE46" s="68">
        <f t="shared" si="106"/>
        <v>0</v>
      </c>
      <c r="AF46" s="68">
        <f t="shared" si="106"/>
        <v>0</v>
      </c>
      <c r="AG46" s="68">
        <f t="shared" si="106"/>
        <v>0</v>
      </c>
      <c r="AH46" s="68">
        <f t="shared" si="106"/>
        <v>0</v>
      </c>
      <c r="AI46" s="68">
        <f t="shared" si="106"/>
        <v>0</v>
      </c>
      <c r="AJ46" s="68">
        <f t="shared" si="106"/>
        <v>0</v>
      </c>
      <c r="AK46" s="48"/>
      <c r="AL46" s="69">
        <f t="shared" ref="AL46" si="107">SUM(AD46:AJ46)</f>
        <v>0</v>
      </c>
      <c r="AM46" s="50"/>
      <c r="AN46" s="23"/>
      <c r="AO46" s="40"/>
      <c r="AP46" s="39"/>
      <c r="BB46" s="155" t="s">
        <v>122</v>
      </c>
      <c r="BC46" s="48"/>
      <c r="BD46" s="68">
        <f t="shared" ref="BD46:BJ46" si="108">BD37+BD38</f>
        <v>0</v>
      </c>
      <c r="BE46" s="68">
        <f t="shared" si="108"/>
        <v>0</v>
      </c>
      <c r="BF46" s="68">
        <f t="shared" si="108"/>
        <v>0</v>
      </c>
      <c r="BG46" s="68">
        <f t="shared" si="108"/>
        <v>0</v>
      </c>
      <c r="BH46" s="68">
        <f t="shared" si="108"/>
        <v>0</v>
      </c>
      <c r="BI46" s="68">
        <f t="shared" si="108"/>
        <v>0</v>
      </c>
      <c r="BJ46" s="68">
        <f t="shared" si="108"/>
        <v>0</v>
      </c>
      <c r="BK46" s="48"/>
      <c r="BL46" s="69">
        <f t="shared" ref="BL46" si="109">SUM(BD46:BJ46)</f>
        <v>0</v>
      </c>
      <c r="BM46" s="50"/>
      <c r="BN46" s="23"/>
      <c r="BO46" s="40"/>
      <c r="BP46" s="39"/>
      <c r="CB46" s="155" t="s">
        <v>122</v>
      </c>
      <c r="CC46" s="48"/>
      <c r="CD46" s="68">
        <f t="shared" ref="CD46:CJ46" si="110">CD37+CD38</f>
        <v>0</v>
      </c>
      <c r="CE46" s="68">
        <f t="shared" si="110"/>
        <v>0</v>
      </c>
      <c r="CF46" s="68">
        <f t="shared" si="110"/>
        <v>0</v>
      </c>
      <c r="CG46" s="68">
        <f t="shared" si="110"/>
        <v>0</v>
      </c>
      <c r="CH46" s="68">
        <f t="shared" si="110"/>
        <v>0</v>
      </c>
      <c r="CI46" s="68">
        <f t="shared" si="110"/>
        <v>0</v>
      </c>
      <c r="CJ46" s="68">
        <f t="shared" si="110"/>
        <v>0</v>
      </c>
      <c r="CK46" s="48"/>
      <c r="CL46" s="69">
        <f t="shared" ref="CL46" si="111">SUM(CD46:CJ46)</f>
        <v>0</v>
      </c>
      <c r="CM46" s="50"/>
      <c r="CN46" s="23"/>
      <c r="CO46" s="40"/>
      <c r="CP46" s="39"/>
      <c r="CR46" s="72" t="s">
        <v>32</v>
      </c>
      <c r="CS46" s="5"/>
      <c r="CT46" s="98">
        <f>L47</f>
        <v>0</v>
      </c>
      <c r="CU46" s="98">
        <f>AL47</f>
        <v>0</v>
      </c>
      <c r="CV46" s="98">
        <f>BL47</f>
        <v>0</v>
      </c>
      <c r="CW46" s="98">
        <f>CL47</f>
        <v>0</v>
      </c>
      <c r="CX46" s="5"/>
      <c r="CY46" s="99">
        <f t="shared" ref="CY46:CY49" si="112">SUM(CT46:CX46)</f>
        <v>0</v>
      </c>
      <c r="CZ46" s="5"/>
      <c r="DA46" s="100">
        <f>IF(CY44&gt;0,(CY46/CY$44)*DB$44,0)</f>
        <v>0</v>
      </c>
      <c r="DB46" s="39"/>
      <c r="DD46" s="254">
        <v>75000</v>
      </c>
      <c r="DE46" s="137"/>
      <c r="DF46" s="252">
        <f>DA46-DD46</f>
        <v>-75000</v>
      </c>
      <c r="DG46" s="137"/>
      <c r="DH46" s="143"/>
    </row>
    <row r="47" spans="2:112" x14ac:dyDescent="0.35">
      <c r="B47" s="156" t="s">
        <v>34</v>
      </c>
      <c r="C47" s="48"/>
      <c r="D47" s="67">
        <f>SUM(D44:D46)</f>
        <v>0</v>
      </c>
      <c r="E47" s="67">
        <f t="shared" ref="E47:L47" si="113">SUM(E44:E46)</f>
        <v>0</v>
      </c>
      <c r="F47" s="67">
        <f t="shared" si="113"/>
        <v>0</v>
      </c>
      <c r="G47" s="67">
        <f t="shared" si="113"/>
        <v>0</v>
      </c>
      <c r="H47" s="67">
        <f t="shared" si="113"/>
        <v>0</v>
      </c>
      <c r="I47" s="67">
        <f t="shared" si="113"/>
        <v>0</v>
      </c>
      <c r="J47" s="67">
        <f t="shared" si="113"/>
        <v>0</v>
      </c>
      <c r="K47" s="66"/>
      <c r="L47" s="67">
        <f t="shared" si="113"/>
        <v>0</v>
      </c>
      <c r="M47" s="50"/>
      <c r="O47" s="40"/>
      <c r="P47" s="39"/>
      <c r="AB47" s="156" t="s">
        <v>34</v>
      </c>
      <c r="AC47" s="48"/>
      <c r="AD47" s="67">
        <f>SUM(AD44:AD46)</f>
        <v>0</v>
      </c>
      <c r="AE47" s="67">
        <f t="shared" ref="AE47" si="114">SUM(AE44:AE46)</f>
        <v>0</v>
      </c>
      <c r="AF47" s="67">
        <f t="shared" ref="AF47" si="115">SUM(AF44:AF46)</f>
        <v>0</v>
      </c>
      <c r="AG47" s="67">
        <f t="shared" ref="AG47" si="116">SUM(AG44:AG46)</f>
        <v>0</v>
      </c>
      <c r="AH47" s="67">
        <f t="shared" ref="AH47" si="117">SUM(AH44:AH46)</f>
        <v>0</v>
      </c>
      <c r="AI47" s="67">
        <f t="shared" ref="AI47" si="118">SUM(AI44:AI46)</f>
        <v>0</v>
      </c>
      <c r="AJ47" s="67">
        <f t="shared" ref="AJ47" si="119">SUM(AJ44:AJ46)</f>
        <v>0</v>
      </c>
      <c r="AK47" s="66"/>
      <c r="AL47" s="67">
        <f t="shared" ref="AL47" si="120">SUM(AL44:AL46)</f>
        <v>0</v>
      </c>
      <c r="AM47" s="50"/>
      <c r="AO47" s="40"/>
      <c r="AP47" s="39"/>
      <c r="BB47" s="156" t="s">
        <v>34</v>
      </c>
      <c r="BC47" s="48"/>
      <c r="BD47" s="67">
        <f>SUM(BD44:BD46)</f>
        <v>0</v>
      </c>
      <c r="BE47" s="67">
        <f t="shared" ref="BE47" si="121">SUM(BE44:BE46)</f>
        <v>0</v>
      </c>
      <c r="BF47" s="67">
        <f t="shared" ref="BF47" si="122">SUM(BF44:BF46)</f>
        <v>0</v>
      </c>
      <c r="BG47" s="67">
        <f t="shared" ref="BG47" si="123">SUM(BG44:BG46)</f>
        <v>0</v>
      </c>
      <c r="BH47" s="67">
        <f t="shared" ref="BH47" si="124">SUM(BH44:BH46)</f>
        <v>0</v>
      </c>
      <c r="BI47" s="67">
        <f t="shared" ref="BI47" si="125">SUM(BI44:BI46)</f>
        <v>0</v>
      </c>
      <c r="BJ47" s="67">
        <f t="shared" ref="BJ47" si="126">SUM(BJ44:BJ46)</f>
        <v>0</v>
      </c>
      <c r="BK47" s="66"/>
      <c r="BL47" s="67">
        <f t="shared" ref="BL47" si="127">SUM(BL44:BL46)</f>
        <v>0</v>
      </c>
      <c r="BM47" s="50"/>
      <c r="BO47" s="40"/>
      <c r="BP47" s="39"/>
      <c r="CB47" s="156" t="s">
        <v>34</v>
      </c>
      <c r="CC47" s="48"/>
      <c r="CD47" s="67">
        <f>SUM(CD44:CD46)</f>
        <v>0</v>
      </c>
      <c r="CE47" s="67">
        <f t="shared" ref="CE47" si="128">SUM(CE44:CE46)</f>
        <v>0</v>
      </c>
      <c r="CF47" s="67">
        <f t="shared" ref="CF47" si="129">SUM(CF44:CF46)</f>
        <v>0</v>
      </c>
      <c r="CG47" s="67">
        <f t="shared" ref="CG47" si="130">SUM(CG44:CG46)</f>
        <v>0</v>
      </c>
      <c r="CH47" s="67">
        <f t="shared" ref="CH47" si="131">SUM(CH44:CH46)</f>
        <v>0</v>
      </c>
      <c r="CI47" s="67">
        <f t="shared" ref="CI47" si="132">SUM(CI44:CI46)</f>
        <v>0</v>
      </c>
      <c r="CJ47" s="67">
        <f t="shared" ref="CJ47" si="133">SUM(CJ44:CJ46)</f>
        <v>0</v>
      </c>
      <c r="CK47" s="66"/>
      <c r="CL47" s="67">
        <f t="shared" ref="CL47" si="134">SUM(CL44:CL46)</f>
        <v>0</v>
      </c>
      <c r="CM47" s="50"/>
      <c r="CO47" s="40"/>
      <c r="CP47" s="39"/>
      <c r="CR47" s="40" t="s">
        <v>30</v>
      </c>
      <c r="CS47" s="13"/>
      <c r="CT47" s="98">
        <f>L48</f>
        <v>0</v>
      </c>
      <c r="CU47" s="98">
        <f>AL48</f>
        <v>0</v>
      </c>
      <c r="CV47" s="98">
        <f>BL48</f>
        <v>0</v>
      </c>
      <c r="CW47" s="98">
        <f>CL48</f>
        <v>0</v>
      </c>
      <c r="CX47" s="5"/>
      <c r="CY47" s="99">
        <f t="shared" si="112"/>
        <v>0</v>
      </c>
      <c r="CZ47" s="256" t="e">
        <f>CY47/CY46</f>
        <v>#DIV/0!</v>
      </c>
      <c r="DA47" s="100">
        <f>IF(CY44&lt;0,(CY47/CY$44)*DB$44,0)</f>
        <v>0</v>
      </c>
      <c r="DB47" s="39"/>
      <c r="DD47" s="141"/>
      <c r="DE47" s="137"/>
      <c r="DF47" s="137"/>
      <c r="DG47" s="137"/>
      <c r="DH47" s="143"/>
    </row>
    <row r="48" spans="2:112" x14ac:dyDescent="0.35">
      <c r="B48" s="155" t="s">
        <v>30</v>
      </c>
      <c r="C48" s="48"/>
      <c r="D48" s="49">
        <f>IF((D115+D116&gt;0),D115+D116,D123+D124+D125+D133)</f>
        <v>0</v>
      </c>
      <c r="E48" s="49">
        <f t="shared" ref="E48:J48" si="135">IF((E115+E116&gt;0),E115+E116,E123+E124+E125+E133)</f>
        <v>0</v>
      </c>
      <c r="F48" s="49">
        <f t="shared" si="135"/>
        <v>0</v>
      </c>
      <c r="G48" s="49">
        <f t="shared" si="135"/>
        <v>0</v>
      </c>
      <c r="H48" s="49">
        <f t="shared" si="135"/>
        <v>0</v>
      </c>
      <c r="I48" s="49">
        <f t="shared" si="135"/>
        <v>0</v>
      </c>
      <c r="J48" s="49">
        <f t="shared" si="135"/>
        <v>0</v>
      </c>
      <c r="K48" s="48"/>
      <c r="L48" s="49">
        <f>SUM(D48:K48)</f>
        <v>0</v>
      </c>
      <c r="M48" s="52" t="e">
        <f>L48/L$47</f>
        <v>#DIV/0!</v>
      </c>
      <c r="N48" s="23"/>
      <c r="O48" s="40"/>
      <c r="P48" s="39"/>
      <c r="AB48" s="155" t="s">
        <v>30</v>
      </c>
      <c r="AC48" s="48"/>
      <c r="AD48" s="49">
        <f>IF((AD115+AD116&gt;0),AD115+AD116,AD123+AD124+AD125+AD133)</f>
        <v>0</v>
      </c>
      <c r="AE48" s="49">
        <f t="shared" ref="AE48:AJ48" si="136">IF((AE115+AE116&gt;0),AE115+AE116,AE123+AE124+AE125+AE133)</f>
        <v>0</v>
      </c>
      <c r="AF48" s="49">
        <f t="shared" si="136"/>
        <v>0</v>
      </c>
      <c r="AG48" s="49">
        <f t="shared" si="136"/>
        <v>0</v>
      </c>
      <c r="AH48" s="49">
        <f t="shared" si="136"/>
        <v>0</v>
      </c>
      <c r="AI48" s="49">
        <f t="shared" si="136"/>
        <v>0</v>
      </c>
      <c r="AJ48" s="49">
        <f t="shared" si="136"/>
        <v>0</v>
      </c>
      <c r="AK48" s="48"/>
      <c r="AL48" s="49">
        <f>SUM(AD48:AK48)</f>
        <v>0</v>
      </c>
      <c r="AM48" s="52" t="e">
        <f>AL48/AL$47</f>
        <v>#DIV/0!</v>
      </c>
      <c r="AN48" s="23"/>
      <c r="AO48" s="40"/>
      <c r="AP48" s="39"/>
      <c r="BB48" s="155" t="s">
        <v>30</v>
      </c>
      <c r="BC48" s="48"/>
      <c r="BD48" s="49">
        <f>IF((BD115+BD116&gt;0),BD115+BD116,BD123+BD124+BD125+BD133)</f>
        <v>0</v>
      </c>
      <c r="BE48" s="49">
        <f t="shared" ref="BE48:BJ48" si="137">IF((BE115+BE116&gt;0),BE115+BE116,BE123+BE124+BE125+BE133)</f>
        <v>0</v>
      </c>
      <c r="BF48" s="49">
        <f t="shared" si="137"/>
        <v>0</v>
      </c>
      <c r="BG48" s="49">
        <f t="shared" si="137"/>
        <v>0</v>
      </c>
      <c r="BH48" s="49">
        <f t="shared" si="137"/>
        <v>0</v>
      </c>
      <c r="BI48" s="49">
        <f t="shared" si="137"/>
        <v>0</v>
      </c>
      <c r="BJ48" s="49">
        <f t="shared" si="137"/>
        <v>0</v>
      </c>
      <c r="BK48" s="48"/>
      <c r="BL48" s="49">
        <f>SUM(BD48:BK48)</f>
        <v>0</v>
      </c>
      <c r="BM48" s="52" t="e">
        <f>BL48/BL$47</f>
        <v>#DIV/0!</v>
      </c>
      <c r="BN48" s="23"/>
      <c r="BO48" s="40"/>
      <c r="BP48" s="39"/>
      <c r="CB48" s="155" t="s">
        <v>30</v>
      </c>
      <c r="CC48" s="48"/>
      <c r="CD48" s="49">
        <f>IF((CD115+CD116&gt;0),CD115+CD116,CD123+CD124+CD125+CD133)</f>
        <v>0</v>
      </c>
      <c r="CE48" s="49">
        <f t="shared" ref="CE48:CJ48" si="138">IF((CE115+CE116&gt;0),CE115+CE116,CE123+CE124+CE125+CE133)</f>
        <v>0</v>
      </c>
      <c r="CF48" s="49">
        <f t="shared" si="138"/>
        <v>0</v>
      </c>
      <c r="CG48" s="49">
        <f t="shared" si="138"/>
        <v>0</v>
      </c>
      <c r="CH48" s="49">
        <f t="shared" si="138"/>
        <v>0</v>
      </c>
      <c r="CI48" s="49">
        <f t="shared" si="138"/>
        <v>0</v>
      </c>
      <c r="CJ48" s="49">
        <f t="shared" si="138"/>
        <v>0</v>
      </c>
      <c r="CK48" s="48"/>
      <c r="CL48" s="49">
        <f>SUM(CD48:CK48)</f>
        <v>0</v>
      </c>
      <c r="CM48" s="52" t="e">
        <f>CL48/CL$47</f>
        <v>#DIV/0!</v>
      </c>
      <c r="CN48" s="23"/>
      <c r="CO48" s="40"/>
      <c r="CP48" s="39"/>
      <c r="CR48" s="40" t="str">
        <f>CB49</f>
        <v>Variable costs of opening</v>
      </c>
      <c r="CS48" s="13"/>
      <c r="CT48" s="98">
        <f t="shared" ref="CT48:CT49" si="139">L49</f>
        <v>0</v>
      </c>
      <c r="CU48" s="98">
        <f t="shared" ref="CU48:CU49" si="140">AL49</f>
        <v>0</v>
      </c>
      <c r="CV48" s="98">
        <f t="shared" ref="CV48:CV49" si="141">BL49</f>
        <v>0</v>
      </c>
      <c r="CW48" s="98">
        <f t="shared" ref="CW48:CW49" si="142">CL49</f>
        <v>0</v>
      </c>
      <c r="CX48" s="5"/>
      <c r="CY48" s="99">
        <f t="shared" si="112"/>
        <v>0</v>
      </c>
      <c r="CZ48" s="256"/>
      <c r="DA48" s="100">
        <f>IF(CY44&gt;0,(CY48/CY$44)*DB$44,0)</f>
        <v>0</v>
      </c>
      <c r="DB48" s="39"/>
      <c r="DD48" s="141"/>
      <c r="DE48" s="90"/>
      <c r="DF48" s="90"/>
      <c r="DG48" s="90"/>
      <c r="DH48" s="143"/>
    </row>
    <row r="49" spans="2:112" x14ac:dyDescent="0.35">
      <c r="B49" s="155" t="s">
        <v>173</v>
      </c>
      <c r="C49" s="48"/>
      <c r="D49" s="49">
        <f>D47*C147</f>
        <v>0</v>
      </c>
      <c r="E49" s="49">
        <f>E47*C147</f>
        <v>0</v>
      </c>
      <c r="F49" s="49">
        <f>F47*C147</f>
        <v>0</v>
      </c>
      <c r="G49" s="49">
        <f>G47*C147</f>
        <v>0</v>
      </c>
      <c r="H49" s="49">
        <f>H47*C147</f>
        <v>0</v>
      </c>
      <c r="I49" s="49">
        <f>I47*C147</f>
        <v>0</v>
      </c>
      <c r="J49" s="49">
        <f>J47*C147</f>
        <v>0</v>
      </c>
      <c r="K49" s="48"/>
      <c r="L49" s="49">
        <f>SUM(D49:K49)</f>
        <v>0</v>
      </c>
      <c r="M49" s="52" t="e">
        <f t="shared" ref="M49:M51" si="143">L49/L$47</f>
        <v>#DIV/0!</v>
      </c>
      <c r="N49" s="23"/>
      <c r="O49" s="40"/>
      <c r="P49" s="39"/>
      <c r="AB49" s="155" t="s">
        <v>173</v>
      </c>
      <c r="AC49" s="48"/>
      <c r="AD49" s="49">
        <f>AD47*AC147</f>
        <v>0</v>
      </c>
      <c r="AE49" s="49">
        <f>AE47*AC147</f>
        <v>0</v>
      </c>
      <c r="AF49" s="49">
        <f>AF47*AC147</f>
        <v>0</v>
      </c>
      <c r="AG49" s="49">
        <f>AG47*AC147</f>
        <v>0</v>
      </c>
      <c r="AH49" s="49">
        <f>AH47*AC147</f>
        <v>0</v>
      </c>
      <c r="AI49" s="49">
        <f>AI47*AC147</f>
        <v>0</v>
      </c>
      <c r="AJ49" s="49">
        <f>AJ47*AC147</f>
        <v>0</v>
      </c>
      <c r="AK49" s="48"/>
      <c r="AL49" s="49">
        <f>SUM(AD49:AK49)</f>
        <v>0</v>
      </c>
      <c r="AM49" s="52" t="e">
        <f t="shared" ref="AM49:AM51" si="144">AL49/AL$47</f>
        <v>#DIV/0!</v>
      </c>
      <c r="AN49" s="23"/>
      <c r="AO49" s="40"/>
      <c r="AP49" s="39"/>
      <c r="BB49" s="155" t="s">
        <v>173</v>
      </c>
      <c r="BC49" s="48"/>
      <c r="BD49" s="49">
        <f>BD47*BC147</f>
        <v>0</v>
      </c>
      <c r="BE49" s="49">
        <f>BE47*BC147</f>
        <v>0</v>
      </c>
      <c r="BF49" s="49">
        <f>BF47*BC147</f>
        <v>0</v>
      </c>
      <c r="BG49" s="49">
        <f>BG47*BC147</f>
        <v>0</v>
      </c>
      <c r="BH49" s="49">
        <f>BH47*BC147</f>
        <v>0</v>
      </c>
      <c r="BI49" s="49">
        <f>BI47*BC147</f>
        <v>0</v>
      </c>
      <c r="BJ49" s="49">
        <f>BJ47*BC147</f>
        <v>0</v>
      </c>
      <c r="BK49" s="48"/>
      <c r="BL49" s="49">
        <f>SUM(BD49:BK49)</f>
        <v>0</v>
      </c>
      <c r="BM49" s="52" t="e">
        <f t="shared" ref="BM49:BM51" si="145">BL49/BL$47</f>
        <v>#DIV/0!</v>
      </c>
      <c r="BN49" s="23"/>
      <c r="BO49" s="40"/>
      <c r="BP49" s="39"/>
      <c r="CB49" s="155" t="s">
        <v>173</v>
      </c>
      <c r="CC49" s="48"/>
      <c r="CD49" s="49">
        <f>CD47*CC147</f>
        <v>0</v>
      </c>
      <c r="CE49" s="49">
        <f>CE47*CC147</f>
        <v>0</v>
      </c>
      <c r="CF49" s="49">
        <f>CF47*CC147</f>
        <v>0</v>
      </c>
      <c r="CG49" s="49">
        <f>CG47*CC147</f>
        <v>0</v>
      </c>
      <c r="CH49" s="49">
        <f>CH47*CC147</f>
        <v>0</v>
      </c>
      <c r="CI49" s="49">
        <f>CI47*CC147</f>
        <v>0</v>
      </c>
      <c r="CJ49" s="49">
        <f>CJ47*CC147</f>
        <v>0</v>
      </c>
      <c r="CK49" s="48"/>
      <c r="CL49" s="49">
        <f>SUM(CD49:CK49)</f>
        <v>0</v>
      </c>
      <c r="CM49" s="52" t="e">
        <f t="shared" ref="CM49:CM51" si="146">CL49/CL$47</f>
        <v>#DIV/0!</v>
      </c>
      <c r="CN49" s="23"/>
      <c r="CO49" s="40"/>
      <c r="CP49" s="39"/>
      <c r="CR49" s="40" t="str">
        <f>CB50</f>
        <v xml:space="preserve">General operating costs </v>
      </c>
      <c r="CT49" s="98">
        <f t="shared" si="139"/>
        <v>0</v>
      </c>
      <c r="CU49" s="98">
        <f t="shared" si="140"/>
        <v>0</v>
      </c>
      <c r="CV49" s="98">
        <f t="shared" si="141"/>
        <v>0</v>
      </c>
      <c r="CW49" s="98">
        <f t="shared" si="142"/>
        <v>0</v>
      </c>
      <c r="CY49" s="99">
        <f t="shared" si="112"/>
        <v>0</v>
      </c>
      <c r="CZ49" s="257"/>
      <c r="DA49" s="100">
        <f>IF(CY44&gt;0,(CY49/CY$44)*DB$44,0)</f>
        <v>0</v>
      </c>
      <c r="DB49" s="39"/>
      <c r="DD49" s="40"/>
      <c r="DH49" s="39"/>
    </row>
    <row r="50" spans="2:112" x14ac:dyDescent="0.35">
      <c r="B50" s="155" t="s">
        <v>176</v>
      </c>
      <c r="C50" s="48"/>
      <c r="D50" s="68">
        <f>D166</f>
        <v>0</v>
      </c>
      <c r="E50" s="68">
        <f t="shared" ref="E50:J50" si="147">E166</f>
        <v>0</v>
      </c>
      <c r="F50" s="68">
        <f t="shared" si="147"/>
        <v>0</v>
      </c>
      <c r="G50" s="68">
        <f t="shared" si="147"/>
        <v>0</v>
      </c>
      <c r="H50" s="68">
        <f t="shared" si="147"/>
        <v>0</v>
      </c>
      <c r="I50" s="68">
        <f t="shared" si="147"/>
        <v>0</v>
      </c>
      <c r="J50" s="68">
        <f t="shared" si="147"/>
        <v>0</v>
      </c>
      <c r="K50" s="48"/>
      <c r="L50" s="68">
        <f>SUM(D50:K50)</f>
        <v>0</v>
      </c>
      <c r="M50" s="52" t="e">
        <f t="shared" si="143"/>
        <v>#DIV/0!</v>
      </c>
      <c r="N50" s="23"/>
      <c r="O50" s="40" t="s">
        <v>42</v>
      </c>
      <c r="P50" s="39"/>
      <c r="AB50" s="155" t="s">
        <v>176</v>
      </c>
      <c r="AC50" s="48"/>
      <c r="AD50" s="68">
        <f>AD166</f>
        <v>0</v>
      </c>
      <c r="AE50" s="68">
        <f t="shared" ref="AE50:AJ50" si="148">AE166</f>
        <v>0</v>
      </c>
      <c r="AF50" s="68">
        <f t="shared" si="148"/>
        <v>0</v>
      </c>
      <c r="AG50" s="68">
        <f t="shared" si="148"/>
        <v>0</v>
      </c>
      <c r="AH50" s="68">
        <f t="shared" si="148"/>
        <v>0</v>
      </c>
      <c r="AI50" s="68">
        <f t="shared" si="148"/>
        <v>0</v>
      </c>
      <c r="AJ50" s="68">
        <f t="shared" si="148"/>
        <v>0</v>
      </c>
      <c r="AK50" s="48"/>
      <c r="AL50" s="68">
        <f>SUM(AD50:AK50)</f>
        <v>0</v>
      </c>
      <c r="AM50" s="52" t="e">
        <f t="shared" si="144"/>
        <v>#DIV/0!</v>
      </c>
      <c r="AN50" s="23"/>
      <c r="AO50" s="40" t="s">
        <v>42</v>
      </c>
      <c r="AP50" s="39"/>
      <c r="BB50" s="155" t="s">
        <v>176</v>
      </c>
      <c r="BC50" s="48"/>
      <c r="BD50" s="68">
        <f>BD166</f>
        <v>0</v>
      </c>
      <c r="BE50" s="68">
        <f t="shared" ref="BE50:BJ50" si="149">BE166</f>
        <v>0</v>
      </c>
      <c r="BF50" s="68">
        <f t="shared" si="149"/>
        <v>0</v>
      </c>
      <c r="BG50" s="68">
        <f t="shared" si="149"/>
        <v>0</v>
      </c>
      <c r="BH50" s="68">
        <f t="shared" si="149"/>
        <v>0</v>
      </c>
      <c r="BI50" s="68">
        <f t="shared" si="149"/>
        <v>0</v>
      </c>
      <c r="BJ50" s="68">
        <f t="shared" si="149"/>
        <v>0</v>
      </c>
      <c r="BK50" s="48"/>
      <c r="BL50" s="68">
        <f>SUM(BD50:BK50)</f>
        <v>0</v>
      </c>
      <c r="BM50" s="52" t="e">
        <f t="shared" si="145"/>
        <v>#DIV/0!</v>
      </c>
      <c r="BN50" s="23"/>
      <c r="BO50" s="40" t="s">
        <v>42</v>
      </c>
      <c r="BP50" s="39"/>
      <c r="CB50" s="155" t="s">
        <v>176</v>
      </c>
      <c r="CC50" s="48"/>
      <c r="CD50" s="68">
        <f>CD166</f>
        <v>0</v>
      </c>
      <c r="CE50" s="68">
        <f t="shared" ref="CE50:CJ50" si="150">CE166</f>
        <v>0</v>
      </c>
      <c r="CF50" s="68">
        <f t="shared" si="150"/>
        <v>0</v>
      </c>
      <c r="CG50" s="68">
        <f t="shared" si="150"/>
        <v>0</v>
      </c>
      <c r="CH50" s="68">
        <f t="shared" si="150"/>
        <v>0</v>
      </c>
      <c r="CI50" s="68">
        <f t="shared" si="150"/>
        <v>0</v>
      </c>
      <c r="CJ50" s="68">
        <f t="shared" si="150"/>
        <v>0</v>
      </c>
      <c r="CK50" s="48"/>
      <c r="CL50" s="68">
        <f>SUM(CD50:CK50)</f>
        <v>0</v>
      </c>
      <c r="CM50" s="52" t="e">
        <f t="shared" si="146"/>
        <v>#DIV/0!</v>
      </c>
      <c r="CN50" s="23"/>
      <c r="CO50" s="40" t="s">
        <v>42</v>
      </c>
      <c r="CP50" s="39"/>
      <c r="CR50" s="40" t="s">
        <v>171</v>
      </c>
      <c r="CT50" s="22">
        <f>CT46-CT47-CT48-CT49</f>
        <v>0</v>
      </c>
      <c r="CU50" s="22">
        <f t="shared" ref="CU50:DA50" si="151">CU46-CU47-CU48-CU49</f>
        <v>0</v>
      </c>
      <c r="CV50" s="22">
        <f t="shared" si="151"/>
        <v>0</v>
      </c>
      <c r="CW50" s="22">
        <f t="shared" si="151"/>
        <v>0</v>
      </c>
      <c r="CY50" s="22">
        <f t="shared" si="151"/>
        <v>0</v>
      </c>
      <c r="CZ50" s="257" t="e">
        <f>CY50/CY46</f>
        <v>#DIV/0!</v>
      </c>
      <c r="DA50" s="133">
        <f t="shared" si="151"/>
        <v>0</v>
      </c>
      <c r="DB50" s="39"/>
      <c r="DD50" s="254">
        <v>35000</v>
      </c>
      <c r="DE50" s="253">
        <f>DD50/DD46</f>
        <v>0.46666666666666667</v>
      </c>
      <c r="DF50" s="252">
        <f>DA50-DD50</f>
        <v>-35000</v>
      </c>
      <c r="DG50" s="138">
        <f>(DA50/DD50)-1</f>
        <v>-1</v>
      </c>
      <c r="DH50" s="143"/>
    </row>
    <row r="51" spans="2:112" ht="15" thickBot="1" x14ac:dyDescent="0.4">
      <c r="B51" s="170" t="s">
        <v>98</v>
      </c>
      <c r="C51" s="54"/>
      <c r="D51" s="55">
        <f>D47-D48-D49-D50</f>
        <v>0</v>
      </c>
      <c r="E51" s="55">
        <f t="shared" ref="E51:J51" si="152">E47-E48-E49-E50</f>
        <v>0</v>
      </c>
      <c r="F51" s="55">
        <f t="shared" si="152"/>
        <v>0</v>
      </c>
      <c r="G51" s="55">
        <f t="shared" si="152"/>
        <v>0</v>
      </c>
      <c r="H51" s="55">
        <f t="shared" si="152"/>
        <v>0</v>
      </c>
      <c r="I51" s="55">
        <f t="shared" si="152"/>
        <v>0</v>
      </c>
      <c r="J51" s="55">
        <f t="shared" si="152"/>
        <v>0</v>
      </c>
      <c r="K51" s="56"/>
      <c r="L51" s="55">
        <f>L47-L48-L49-L50</f>
        <v>0</v>
      </c>
      <c r="M51" s="57" t="e">
        <f t="shared" si="143"/>
        <v>#DIV/0!</v>
      </c>
      <c r="N51" s="23"/>
      <c r="O51" s="168">
        <f>(L14*(M14-N14))+(L15*(M15-N15))+(L16*(M16-N16))+(L17*(M17-N17))+(L18*(M18-N18))+(L19*M19)+L37+L38+IF(D28="n",-D27*(M14-N14),0)+IF(E28="n",-E27*(M14-N14),0)+IF(F28="n",-F27*(M14-N14),0)+IF(G28="n",-G27*(M14-N14),0)+IF(H28="n",-H27*(M14-N14),0)+IF(I28="n",-I27*(M14-N14),0)+IF(J28="n",-J27*(M14-N14),0)-IF((P115+P116)&gt;0,P115+P116,(P64+P71+P78+P133))-(D39*C147)-(E39*C147)-(F39*C147)-(G39*C147)-(H39*C147)-(I39*C147)-(J39*C147)-P166</f>
        <v>0</v>
      </c>
      <c r="P51" s="39"/>
      <c r="AB51" s="170" t="s">
        <v>98</v>
      </c>
      <c r="AC51" s="54"/>
      <c r="AD51" s="55">
        <f>AD47-AD48-AD49-AD50</f>
        <v>0</v>
      </c>
      <c r="AE51" s="55">
        <f t="shared" ref="AE51" si="153">AE47-AE48-AE49-AE50</f>
        <v>0</v>
      </c>
      <c r="AF51" s="55">
        <f t="shared" ref="AF51" si="154">AF47-AF48-AF49-AF50</f>
        <v>0</v>
      </c>
      <c r="AG51" s="55">
        <f t="shared" ref="AG51" si="155">AG47-AG48-AG49-AG50</f>
        <v>0</v>
      </c>
      <c r="AH51" s="55">
        <f t="shared" ref="AH51" si="156">AH47-AH48-AH49-AH50</f>
        <v>0</v>
      </c>
      <c r="AI51" s="55">
        <f t="shared" ref="AI51" si="157">AI47-AI48-AI49-AI50</f>
        <v>0</v>
      </c>
      <c r="AJ51" s="55">
        <f t="shared" ref="AJ51" si="158">AJ47-AJ48-AJ49-AJ50</f>
        <v>0</v>
      </c>
      <c r="AK51" s="56"/>
      <c r="AL51" s="55">
        <f>AL47-AL48-AL49-AL50</f>
        <v>0</v>
      </c>
      <c r="AM51" s="57" t="e">
        <f t="shared" si="144"/>
        <v>#DIV/0!</v>
      </c>
      <c r="AN51" s="23"/>
      <c r="AO51" s="168">
        <f>(AL14*(AM14-AN14))+(AL15*(AM15-AN15))+(AL16*(AM16-AN16))+(AL17*(AM17-AN17))+(AL18*(AM18-AN18))+(AL19*AM19)+AL37+AL38+IF(AD28="n",-AD27*(AM14-AN14),0)+IF(AE28="n",-AE27*(AM14-AN14),0)+IF(AF28="n",-AF27*(AM14-AN14),0)+IF(AG28="n",-AG27*(AM14-AN14),0)+IF(AH28="n",-AH27*(AM14-AN14),0)+IF(AI28="n",-AI27*(AM14-AN14),0)+IF(AJ28="n",-AJ27*(AM14-AN14),0)-IF((AP115+AP116)&gt;0,AP115+AP116,(AP64+AP71+AP78+AP133))-(AD39*AC147)-(AE39*AC147)-(AF39*AC147)-(AG39*AC147)-(AH39*AC147)-(AI39*AC147)-(AJ39*AC147)-AP166</f>
        <v>0</v>
      </c>
      <c r="AP51" s="39"/>
      <c r="BB51" s="170" t="s">
        <v>98</v>
      </c>
      <c r="BC51" s="54"/>
      <c r="BD51" s="55">
        <f>BD47-BD48-BD49-BD50</f>
        <v>0</v>
      </c>
      <c r="BE51" s="55">
        <f t="shared" ref="BE51" si="159">BE47-BE48-BE49-BE50</f>
        <v>0</v>
      </c>
      <c r="BF51" s="55">
        <f t="shared" ref="BF51" si="160">BF47-BF48-BF49-BF50</f>
        <v>0</v>
      </c>
      <c r="BG51" s="55">
        <f t="shared" ref="BG51" si="161">BG47-BG48-BG49-BG50</f>
        <v>0</v>
      </c>
      <c r="BH51" s="55">
        <f t="shared" ref="BH51" si="162">BH47-BH48-BH49-BH50</f>
        <v>0</v>
      </c>
      <c r="BI51" s="55">
        <f t="shared" ref="BI51" si="163">BI47-BI48-BI49-BI50</f>
        <v>0</v>
      </c>
      <c r="BJ51" s="55">
        <f t="shared" ref="BJ51" si="164">BJ47-BJ48-BJ49-BJ50</f>
        <v>0</v>
      </c>
      <c r="BK51" s="56"/>
      <c r="BL51" s="55">
        <f>BL47-BL48-BL49-BL50</f>
        <v>0</v>
      </c>
      <c r="BM51" s="57" t="e">
        <f t="shared" si="145"/>
        <v>#DIV/0!</v>
      </c>
      <c r="BN51" s="23"/>
      <c r="BO51" s="168">
        <f>(BL14*(BM14-BN14))+(BL15*(BM15-BN15))+(BL16*(BM16-BN16))+(BL17*(BM17-BN17))+(BL18*(BM18-BN18))+(BL19*BM19)+BL37+BL38+IF(BD28="n",-BD27*(BM14-BN14),0)+IF(BE28="n",-BE27*(BM14-BN14),0)+IF(BF28="n",-BF27*(BM14-BN14),0)+IF(BG28="n",-BG27*(BM14-BN14),0)+IF(BH28="n",-BH27*(BM14-BN14),0)+IF(BI28="n",-BI27*(BM14-BN14),0)+IF(BJ28="n",-BJ27*(BM14-BN14),0)-IF((BP115+BP116)&gt;0,BP115+BP116,(BP64+BP71+BP78+BP133))-(BD39*BC147)-(BE39*BC147)-(BF39*BC147)-(BG39*BC147)-(BH39*BC147)-(BI39*BC147)-(BJ39*BC147)-BP166</f>
        <v>0</v>
      </c>
      <c r="BP51" s="39"/>
      <c r="CB51" s="170" t="s">
        <v>98</v>
      </c>
      <c r="CC51" s="54"/>
      <c r="CD51" s="55">
        <f>CD47-CD48-CD49-CD50</f>
        <v>0</v>
      </c>
      <c r="CE51" s="55">
        <f t="shared" ref="CE51" si="165">CE47-CE48-CE49-CE50</f>
        <v>0</v>
      </c>
      <c r="CF51" s="55">
        <f t="shared" ref="CF51" si="166">CF47-CF48-CF49-CF50</f>
        <v>0</v>
      </c>
      <c r="CG51" s="55">
        <f t="shared" ref="CG51" si="167">CG47-CG48-CG49-CG50</f>
        <v>0</v>
      </c>
      <c r="CH51" s="55">
        <f t="shared" ref="CH51" si="168">CH47-CH48-CH49-CH50</f>
        <v>0</v>
      </c>
      <c r="CI51" s="55">
        <f t="shared" ref="CI51" si="169">CI47-CI48-CI49-CI50</f>
        <v>0</v>
      </c>
      <c r="CJ51" s="55">
        <f t="shared" ref="CJ51" si="170">CJ47-CJ48-CJ49-CJ50</f>
        <v>0</v>
      </c>
      <c r="CK51" s="56"/>
      <c r="CL51" s="55">
        <f>CL47-CL48-CL49-CL50</f>
        <v>0</v>
      </c>
      <c r="CM51" s="57" t="e">
        <f t="shared" si="146"/>
        <v>#DIV/0!</v>
      </c>
      <c r="CN51" s="23"/>
      <c r="CO51" s="168">
        <f>(CL14*(CM14-CN14))+(CL15*(CM15-CN15))+(CL16*(CM16-CN16))+(CL17*(CM17-CN17))+(CL18*(CM18-CN18))+(CL19*CM19)+CL37+CL38+IF(CD28="n",-CD27*(CM14-CN14),0)+IF(CE28="n",-CE27*(CM14-CN14),0)+IF(CF28="n",-CF27*(CM14-CN14),0)+IF(CG28="n",-CG27*(CM14-CN14),0)+IF(CH28="n",-CH27*(CM14-CN14),0)+IF(CI28="n",-CI27*(CM14-CN14),0)+IF(CJ28="n",-CJ27*(CM14-CN14),0)-IF((CP115+CP116)&gt;0,CP115+CP116,(CP64+CP71+CP78+CP133))-(CD39*CC147)-(CE39*CC147)-(CF39*CC147)-(CG39*CC147)-(CH39*CC147)-(CI39*CC147)-(CJ39*CC147)-CP166</f>
        <v>0</v>
      </c>
      <c r="CP51" s="39"/>
      <c r="CR51" s="41"/>
      <c r="CS51" s="42"/>
      <c r="CT51" s="101">
        <f>IFERROR(IF(D11&gt;0,1,0)+IF(E11&gt;0,1,0)+IF(F11&gt;0,1,0)+IF(G11&gt;0,1,0)+IF(H11&gt;0,1,0)+IF(I11&gt;0,1,0)+IF(J11&gt;0,1,0),0)</f>
        <v>0</v>
      </c>
      <c r="CU51" s="101">
        <f>IFERROR(IF(AD11&gt;0,1,0)+IF(AE11&gt;0,1,0)+IF(AF11&gt;0,1,0)+IF(AG11&gt;0,1,0)+IF(AH11&gt;0,1,0)+IF(AI11&gt;0,1,0)+IF(AJ11&gt;0,1,0),0)</f>
        <v>0</v>
      </c>
      <c r="CV51" s="101">
        <f>IF(BD11&gt;0,1,0)+IF(BE11&gt;0,1,0)+IF(BF11&gt;0,1,0)+IF(BG11&gt;0,1,0)+IF(BH11&gt;0,1,0)+IF(BI11&gt;0,1,0)+IF(BJ11&gt;0,1,0)</f>
        <v>0</v>
      </c>
      <c r="CW51" s="101">
        <f>IF(CD11&gt;0,1,0)+IF(CE11&gt;0,1,0)+IF(CF11&gt;0,1,0)+IF(CG11&gt;0,1,0)+IF(CH11&gt;0,1,0)+IF(CI11&gt;0,1,0)+IF(CJ11&gt;0,1,0)</f>
        <v>0</v>
      </c>
      <c r="CX51" s="42"/>
      <c r="CY51" s="42"/>
      <c r="CZ51" s="42"/>
      <c r="DA51" s="42"/>
      <c r="DB51" s="43"/>
      <c r="DD51" s="41"/>
      <c r="DE51" s="42"/>
      <c r="DF51" s="42"/>
      <c r="DG51" s="42"/>
      <c r="DH51" s="43"/>
    </row>
    <row r="52" spans="2:112" x14ac:dyDescent="0.35">
      <c r="B52" s="233"/>
      <c r="C52" s="42"/>
      <c r="D52" s="71"/>
      <c r="E52" s="71"/>
      <c r="F52" s="71"/>
      <c r="G52" s="71"/>
      <c r="H52" s="71"/>
      <c r="I52" s="71"/>
      <c r="J52" s="71"/>
      <c r="K52" s="42"/>
      <c r="L52" s="42"/>
      <c r="M52" s="42"/>
      <c r="N52" s="42"/>
      <c r="O52" s="41"/>
      <c r="P52" s="43"/>
      <c r="AB52" s="233"/>
      <c r="AC52" s="42"/>
      <c r="AD52" s="71"/>
      <c r="AE52" s="71"/>
      <c r="AF52" s="71"/>
      <c r="AG52" s="71"/>
      <c r="AH52" s="71"/>
      <c r="AI52" s="71"/>
      <c r="AJ52" s="71"/>
      <c r="AK52" s="42"/>
      <c r="AL52" s="42"/>
      <c r="AM52" s="42"/>
      <c r="AN52" s="42"/>
      <c r="AO52" s="41"/>
      <c r="AP52" s="43"/>
      <c r="BB52" s="233"/>
      <c r="BC52" s="42"/>
      <c r="BD52" s="71"/>
      <c r="BE52" s="71"/>
      <c r="BF52" s="71"/>
      <c r="BG52" s="71"/>
      <c r="BH52" s="71"/>
      <c r="BI52" s="71"/>
      <c r="BJ52" s="71"/>
      <c r="BK52" s="42"/>
      <c r="BL52" s="42"/>
      <c r="BM52" s="42"/>
      <c r="BN52" s="42"/>
      <c r="BO52" s="41"/>
      <c r="BP52" s="43"/>
      <c r="CB52" s="233"/>
      <c r="CC52" s="42"/>
      <c r="CD52" s="71"/>
      <c r="CE52" s="71"/>
      <c r="CF52" s="71"/>
      <c r="CG52" s="71"/>
      <c r="CH52" s="71"/>
      <c r="CI52" s="71"/>
      <c r="CJ52" s="71"/>
      <c r="CK52" s="42"/>
      <c r="CL52" s="42"/>
      <c r="CM52" s="42"/>
      <c r="CN52" s="42"/>
      <c r="CO52" s="41"/>
      <c r="CP52" s="43"/>
    </row>
    <row r="53" spans="2:112" ht="15" thickBot="1" x14ac:dyDescent="0.4"/>
    <row r="54" spans="2:112" x14ac:dyDescent="0.35">
      <c r="B54" s="231" t="s">
        <v>147</v>
      </c>
      <c r="C54" s="230"/>
      <c r="D54" s="45" t="s">
        <v>17</v>
      </c>
      <c r="E54" s="45" t="s">
        <v>18</v>
      </c>
      <c r="F54" s="45" t="s">
        <v>19</v>
      </c>
      <c r="G54" s="45" t="s">
        <v>20</v>
      </c>
      <c r="H54" s="45" t="s">
        <v>21</v>
      </c>
      <c r="I54" s="45" t="s">
        <v>22</v>
      </c>
      <c r="J54" s="45" t="s">
        <v>23</v>
      </c>
      <c r="K54" s="44"/>
      <c r="L54" s="45" t="s">
        <v>1</v>
      </c>
      <c r="M54" s="230"/>
      <c r="N54" s="230"/>
      <c r="O54" s="230"/>
      <c r="P54" s="232"/>
      <c r="AB54" s="231" t="s">
        <v>147</v>
      </c>
      <c r="AC54" s="230"/>
      <c r="AD54" s="45" t="s">
        <v>17</v>
      </c>
      <c r="AE54" s="45" t="s">
        <v>18</v>
      </c>
      <c r="AF54" s="45" t="s">
        <v>19</v>
      </c>
      <c r="AG54" s="45" t="s">
        <v>20</v>
      </c>
      <c r="AH54" s="45" t="s">
        <v>21</v>
      </c>
      <c r="AI54" s="45" t="s">
        <v>22</v>
      </c>
      <c r="AJ54" s="45" t="s">
        <v>23</v>
      </c>
      <c r="AK54" s="44"/>
      <c r="AL54" s="45" t="s">
        <v>1</v>
      </c>
      <c r="AM54" s="230"/>
      <c r="AN54" s="230"/>
      <c r="AO54" s="230"/>
      <c r="AP54" s="232"/>
      <c r="BB54" s="231" t="s">
        <v>147</v>
      </c>
      <c r="BC54" s="230"/>
      <c r="BD54" s="45" t="s">
        <v>17</v>
      </c>
      <c r="BE54" s="45" t="s">
        <v>18</v>
      </c>
      <c r="BF54" s="45" t="s">
        <v>19</v>
      </c>
      <c r="BG54" s="45" t="s">
        <v>20</v>
      </c>
      <c r="BH54" s="45" t="s">
        <v>21</v>
      </c>
      <c r="BI54" s="45" t="s">
        <v>22</v>
      </c>
      <c r="BJ54" s="45" t="s">
        <v>23</v>
      </c>
      <c r="BK54" s="44"/>
      <c r="BL54" s="45" t="s">
        <v>1</v>
      </c>
      <c r="BM54" s="230"/>
      <c r="BN54" s="230"/>
      <c r="BO54" s="230"/>
      <c r="BP54" s="232"/>
      <c r="CB54" s="231" t="s">
        <v>147</v>
      </c>
      <c r="CC54" s="230"/>
      <c r="CD54" s="45" t="s">
        <v>17</v>
      </c>
      <c r="CE54" s="45" t="s">
        <v>18</v>
      </c>
      <c r="CF54" s="45" t="s">
        <v>19</v>
      </c>
      <c r="CG54" s="45" t="s">
        <v>20</v>
      </c>
      <c r="CH54" s="45" t="s">
        <v>21</v>
      </c>
      <c r="CI54" s="45" t="s">
        <v>22</v>
      </c>
      <c r="CJ54" s="45" t="s">
        <v>23</v>
      </c>
      <c r="CK54" s="44"/>
      <c r="CL54" s="45" t="s">
        <v>1</v>
      </c>
      <c r="CM54" s="230"/>
      <c r="CN54" s="230"/>
      <c r="CO54" s="230"/>
      <c r="CP54" s="232"/>
    </row>
    <row r="55" spans="2:112" ht="58" x14ac:dyDescent="0.35">
      <c r="B55" s="10"/>
      <c r="C55" s="24"/>
      <c r="D55" s="326" t="s">
        <v>123</v>
      </c>
      <c r="E55" s="326"/>
      <c r="F55" s="326"/>
      <c r="G55" s="326"/>
      <c r="H55" s="326"/>
      <c r="I55" s="326"/>
      <c r="J55" s="326"/>
      <c r="K55" s="14" t="s">
        <v>27</v>
      </c>
      <c r="L55" s="14" t="s">
        <v>10</v>
      </c>
      <c r="M55" s="14" t="s">
        <v>13</v>
      </c>
      <c r="N55" s="14" t="s">
        <v>15</v>
      </c>
      <c r="O55" s="14" t="s">
        <v>1</v>
      </c>
      <c r="P55" s="15" t="s">
        <v>24</v>
      </c>
      <c r="AB55" s="10"/>
      <c r="AC55" s="24"/>
      <c r="AD55" s="326" t="s">
        <v>123</v>
      </c>
      <c r="AE55" s="326"/>
      <c r="AF55" s="326"/>
      <c r="AG55" s="326"/>
      <c r="AH55" s="326"/>
      <c r="AI55" s="326"/>
      <c r="AJ55" s="326"/>
      <c r="AK55" s="14" t="s">
        <v>27</v>
      </c>
      <c r="AL55" s="14" t="s">
        <v>10</v>
      </c>
      <c r="AM55" s="14" t="s">
        <v>13</v>
      </c>
      <c r="AN55" s="14" t="s">
        <v>15</v>
      </c>
      <c r="AO55" s="14" t="s">
        <v>1</v>
      </c>
      <c r="AP55" s="15" t="s">
        <v>24</v>
      </c>
      <c r="BB55" s="10"/>
      <c r="BC55" s="24"/>
      <c r="BD55" s="326" t="s">
        <v>123</v>
      </c>
      <c r="BE55" s="326"/>
      <c r="BF55" s="326"/>
      <c r="BG55" s="326"/>
      <c r="BH55" s="326"/>
      <c r="BI55" s="326"/>
      <c r="BJ55" s="326"/>
      <c r="BK55" s="14" t="s">
        <v>27</v>
      </c>
      <c r="BL55" s="14" t="s">
        <v>10</v>
      </c>
      <c r="BM55" s="14" t="s">
        <v>13</v>
      </c>
      <c r="BN55" s="14" t="s">
        <v>15</v>
      </c>
      <c r="BO55" s="14" t="s">
        <v>1</v>
      </c>
      <c r="BP55" s="15" t="s">
        <v>24</v>
      </c>
      <c r="CB55" s="10"/>
      <c r="CC55" s="24"/>
      <c r="CD55" s="326" t="s">
        <v>123</v>
      </c>
      <c r="CE55" s="326"/>
      <c r="CF55" s="326"/>
      <c r="CG55" s="326"/>
      <c r="CH55" s="326"/>
      <c r="CI55" s="326"/>
      <c r="CJ55" s="326"/>
      <c r="CK55" s="14" t="s">
        <v>27</v>
      </c>
      <c r="CL55" s="14" t="s">
        <v>10</v>
      </c>
      <c r="CM55" s="14" t="s">
        <v>13</v>
      </c>
      <c r="CN55" s="14" t="s">
        <v>15</v>
      </c>
      <c r="CO55" s="14" t="s">
        <v>1</v>
      </c>
      <c r="CP55" s="15" t="s">
        <v>24</v>
      </c>
    </row>
    <row r="56" spans="2:112" x14ac:dyDescent="0.35">
      <c r="B56" s="26" t="s">
        <v>244</v>
      </c>
      <c r="C56" s="12"/>
      <c r="G56" s="12"/>
      <c r="L56" s="12"/>
      <c r="M56" s="16"/>
      <c r="N56" s="16"/>
      <c r="O56" s="16"/>
      <c r="P56" s="18"/>
      <c r="AB56" s="26" t="str">
        <f>B56</f>
        <v>Admissions / arrivals area</v>
      </c>
      <c r="AC56" s="12"/>
      <c r="AG56" s="12"/>
      <c r="AL56" s="12"/>
      <c r="AM56" s="16"/>
      <c r="AN56" s="16"/>
      <c r="AO56" s="16"/>
      <c r="AP56" s="18"/>
      <c r="BB56" s="26" t="str">
        <f>AB56</f>
        <v>Admissions / arrivals area</v>
      </c>
      <c r="BC56" s="12"/>
      <c r="BG56" s="12"/>
      <c r="BL56" s="12"/>
      <c r="BM56" s="16"/>
      <c r="BN56" s="16"/>
      <c r="BO56" s="16"/>
      <c r="BP56" s="18"/>
      <c r="CB56" s="26" t="str">
        <f>BB56</f>
        <v>Admissions / arrivals area</v>
      </c>
      <c r="CC56" s="12"/>
      <c r="CG56" s="12"/>
      <c r="CL56" s="12"/>
      <c r="CM56" s="16"/>
      <c r="CN56" s="16"/>
      <c r="CO56" s="16"/>
      <c r="CP56" s="18"/>
    </row>
    <row r="57" spans="2:112" x14ac:dyDescent="0.35">
      <c r="B57" s="310" t="s">
        <v>88</v>
      </c>
      <c r="C57" s="115"/>
      <c r="D57" s="86"/>
      <c r="E57" s="86"/>
      <c r="F57" s="86"/>
      <c r="G57" s="86"/>
      <c r="H57" s="86"/>
      <c r="I57" s="86"/>
      <c r="J57" s="86"/>
      <c r="K57">
        <f>SUM(D57:J57)</f>
        <v>0</v>
      </c>
      <c r="L57" s="119">
        <v>0</v>
      </c>
      <c r="M57" s="87">
        <v>0.1105</v>
      </c>
      <c r="N57" s="88">
        <v>0.08</v>
      </c>
      <c r="O57" s="27">
        <f>L57*(1+M57+N57)</f>
        <v>0</v>
      </c>
      <c r="P57" s="18">
        <f>K57*O57</f>
        <v>0</v>
      </c>
      <c r="AB57" s="89" t="str">
        <f>B57</f>
        <v>Manager</v>
      </c>
      <c r="AC57" s="115"/>
      <c r="AD57" s="86"/>
      <c r="AE57" s="86"/>
      <c r="AF57" s="86"/>
      <c r="AG57" s="86"/>
      <c r="AH57" s="86"/>
      <c r="AI57" s="86"/>
      <c r="AJ57" s="86"/>
      <c r="AK57">
        <f>SUM(AD57:AJ57)</f>
        <v>0</v>
      </c>
      <c r="AL57" s="119">
        <f>L57</f>
        <v>0</v>
      </c>
      <c r="AM57" s="87">
        <f>M57</f>
        <v>0.1105</v>
      </c>
      <c r="AN57" s="88">
        <v>0.08</v>
      </c>
      <c r="AO57" s="27">
        <f>AL57*(1+AM57+AN57)</f>
        <v>0</v>
      </c>
      <c r="AP57" s="18">
        <f>AK57*AO57</f>
        <v>0</v>
      </c>
      <c r="BB57" s="89" t="str">
        <f>AB57</f>
        <v>Manager</v>
      </c>
      <c r="BC57" s="115"/>
      <c r="BD57" s="86"/>
      <c r="BE57" s="86"/>
      <c r="BF57" s="86"/>
      <c r="BG57" s="86"/>
      <c r="BH57" s="86"/>
      <c r="BI57" s="86"/>
      <c r="BJ57" s="86"/>
      <c r="BK57">
        <f>SUM(BD57:BJ57)</f>
        <v>0</v>
      </c>
      <c r="BL57" s="119">
        <f>AL57</f>
        <v>0</v>
      </c>
      <c r="BM57" s="87">
        <f>AM57</f>
        <v>0.1105</v>
      </c>
      <c r="BN57" s="88">
        <v>0.08</v>
      </c>
      <c r="BO57" s="27">
        <f>BL57*(1+BM57+BN57)</f>
        <v>0</v>
      </c>
      <c r="BP57" s="18">
        <f>BK57*BO57</f>
        <v>0</v>
      </c>
      <c r="CB57" s="89" t="str">
        <f>BB57</f>
        <v>Manager</v>
      </c>
      <c r="CC57" s="115"/>
      <c r="CD57" s="86"/>
      <c r="CE57" s="86"/>
      <c r="CF57" s="86"/>
      <c r="CG57" s="86"/>
      <c r="CH57" s="86"/>
      <c r="CI57" s="86"/>
      <c r="CJ57" s="86"/>
      <c r="CK57">
        <f>SUM(CD57:CJ57)</f>
        <v>0</v>
      </c>
      <c r="CL57" s="119">
        <f>BL57</f>
        <v>0</v>
      </c>
      <c r="CM57" s="87">
        <f>BM57</f>
        <v>0.1105</v>
      </c>
      <c r="CN57" s="88">
        <v>0.08</v>
      </c>
      <c r="CO57" s="27">
        <f>CL57*(1+CM57+CN57)</f>
        <v>0</v>
      </c>
      <c r="CP57" s="18">
        <f>CK57*CO57</f>
        <v>0</v>
      </c>
    </row>
    <row r="58" spans="2:112" x14ac:dyDescent="0.35">
      <c r="B58" s="310" t="s">
        <v>282</v>
      </c>
      <c r="C58" s="115"/>
      <c r="D58" s="86"/>
      <c r="E58" s="86"/>
      <c r="F58" s="86"/>
      <c r="G58" s="86"/>
      <c r="H58" s="86"/>
      <c r="I58" s="86"/>
      <c r="J58" s="86"/>
      <c r="K58">
        <f t="shared" ref="K58:K62" si="171">SUM(D58:J58)</f>
        <v>0</v>
      </c>
      <c r="L58" s="119">
        <v>0</v>
      </c>
      <c r="M58" s="87">
        <v>0.1105</v>
      </c>
      <c r="N58" s="88">
        <v>0.08</v>
      </c>
      <c r="O58" s="27">
        <f t="shared" ref="O58:O63" si="172">L58*(1+M58+N58)</f>
        <v>0</v>
      </c>
      <c r="P58" s="18">
        <f t="shared" ref="P58:P62" si="173">K58*O58</f>
        <v>0</v>
      </c>
      <c r="AB58" s="89" t="str">
        <f t="shared" ref="AB58:AB63" si="174">B58</f>
        <v>Ticket counter</v>
      </c>
      <c r="AC58" s="115"/>
      <c r="AD58" s="86"/>
      <c r="AE58" s="86"/>
      <c r="AF58" s="86"/>
      <c r="AG58" s="86"/>
      <c r="AH58" s="86"/>
      <c r="AI58" s="86"/>
      <c r="AJ58" s="86"/>
      <c r="AK58">
        <f t="shared" ref="AK58:AK62" si="175">SUM(AD58:AJ58)</f>
        <v>0</v>
      </c>
      <c r="AL58" s="119">
        <f t="shared" ref="AL58:AL63" si="176">L58</f>
        <v>0</v>
      </c>
      <c r="AM58" s="87">
        <f t="shared" ref="AM58:AM63" si="177">M58</f>
        <v>0.1105</v>
      </c>
      <c r="AN58" s="88">
        <v>0.08</v>
      </c>
      <c r="AO58" s="27">
        <f t="shared" ref="AO58:AO63" si="178">AL58*(1+AM58+AN58)</f>
        <v>0</v>
      </c>
      <c r="AP58" s="18">
        <f t="shared" ref="AP58:AP62" si="179">AK58*AO58</f>
        <v>0</v>
      </c>
      <c r="BB58" s="89" t="str">
        <f t="shared" ref="BB58:BB63" si="180">AB58</f>
        <v>Ticket counter</v>
      </c>
      <c r="BC58" s="115"/>
      <c r="BD58" s="86"/>
      <c r="BE58" s="86"/>
      <c r="BF58" s="86"/>
      <c r="BG58" s="86"/>
      <c r="BH58" s="86"/>
      <c r="BI58" s="86"/>
      <c r="BJ58" s="86"/>
      <c r="BK58">
        <f t="shared" ref="BK58:BK62" si="181">SUM(BD58:BJ58)</f>
        <v>0</v>
      </c>
      <c r="BL58" s="119">
        <f t="shared" ref="BL58:BL63" si="182">AL58</f>
        <v>0</v>
      </c>
      <c r="BM58" s="87">
        <f t="shared" ref="BM58:BM63" si="183">AM58</f>
        <v>0.1105</v>
      </c>
      <c r="BN58" s="88">
        <v>0.08</v>
      </c>
      <c r="BO58" s="27">
        <f t="shared" ref="BO58:BO63" si="184">BL58*(1+BM58+BN58)</f>
        <v>0</v>
      </c>
      <c r="BP58" s="18">
        <f t="shared" ref="BP58:BP62" si="185">BK58*BO58</f>
        <v>0</v>
      </c>
      <c r="CB58" s="89" t="str">
        <f t="shared" ref="CB58:CB63" si="186">BB58</f>
        <v>Ticket counter</v>
      </c>
      <c r="CC58" s="115"/>
      <c r="CD58" s="86"/>
      <c r="CE58" s="86"/>
      <c r="CF58" s="86"/>
      <c r="CG58" s="86"/>
      <c r="CH58" s="86"/>
      <c r="CI58" s="86"/>
      <c r="CJ58" s="86"/>
      <c r="CK58">
        <f t="shared" ref="CK58:CK62" si="187">SUM(CD58:CJ58)</f>
        <v>0</v>
      </c>
      <c r="CL58" s="119">
        <f t="shared" ref="CL58:CL63" si="188">BL58</f>
        <v>0</v>
      </c>
      <c r="CM58" s="87">
        <f t="shared" ref="CM58:CM63" si="189">BM58</f>
        <v>0.1105</v>
      </c>
      <c r="CN58" s="88">
        <v>0.08</v>
      </c>
      <c r="CO58" s="27">
        <f t="shared" ref="CO58:CO63" si="190">CL58*(1+CM58+CN58)</f>
        <v>0</v>
      </c>
      <c r="CP58" s="18">
        <f t="shared" ref="CP58:CP62" si="191">CK58*CO58</f>
        <v>0</v>
      </c>
    </row>
    <row r="59" spans="2:112" x14ac:dyDescent="0.35">
      <c r="B59" s="310"/>
      <c r="C59" s="115"/>
      <c r="D59" s="86"/>
      <c r="E59" s="86"/>
      <c r="F59" s="86"/>
      <c r="G59" s="86"/>
      <c r="H59" s="86"/>
      <c r="I59" s="86"/>
      <c r="J59" s="86"/>
      <c r="K59">
        <f t="shared" si="171"/>
        <v>0</v>
      </c>
      <c r="L59" s="119">
        <v>0</v>
      </c>
      <c r="M59" s="87">
        <v>8.7999999999999995E-2</v>
      </c>
      <c r="N59" s="88">
        <v>0.08</v>
      </c>
      <c r="O59" s="27">
        <f t="shared" si="172"/>
        <v>0</v>
      </c>
      <c r="P59" s="18">
        <f t="shared" si="173"/>
        <v>0</v>
      </c>
      <c r="AB59" s="89">
        <f t="shared" si="174"/>
        <v>0</v>
      </c>
      <c r="AC59" s="115"/>
      <c r="AD59" s="86"/>
      <c r="AE59" s="86"/>
      <c r="AF59" s="86"/>
      <c r="AG59" s="86"/>
      <c r="AH59" s="86"/>
      <c r="AI59" s="86"/>
      <c r="AJ59" s="86"/>
      <c r="AK59">
        <f t="shared" si="175"/>
        <v>0</v>
      </c>
      <c r="AL59" s="119">
        <f t="shared" si="176"/>
        <v>0</v>
      </c>
      <c r="AM59" s="87">
        <f t="shared" si="177"/>
        <v>8.7999999999999995E-2</v>
      </c>
      <c r="AN59" s="88">
        <v>0.08</v>
      </c>
      <c r="AO59" s="27">
        <f t="shared" si="178"/>
        <v>0</v>
      </c>
      <c r="AP59" s="18">
        <f t="shared" si="179"/>
        <v>0</v>
      </c>
      <c r="BB59" s="89">
        <f t="shared" si="180"/>
        <v>0</v>
      </c>
      <c r="BC59" s="115"/>
      <c r="BD59" s="86"/>
      <c r="BE59" s="86"/>
      <c r="BF59" s="86"/>
      <c r="BG59" s="86"/>
      <c r="BH59" s="86"/>
      <c r="BI59" s="86"/>
      <c r="BJ59" s="86"/>
      <c r="BK59">
        <f t="shared" si="181"/>
        <v>0</v>
      </c>
      <c r="BL59" s="119">
        <f t="shared" si="182"/>
        <v>0</v>
      </c>
      <c r="BM59" s="87">
        <f t="shared" si="183"/>
        <v>8.7999999999999995E-2</v>
      </c>
      <c r="BN59" s="88">
        <v>0.08</v>
      </c>
      <c r="BO59" s="27">
        <f t="shared" si="184"/>
        <v>0</v>
      </c>
      <c r="BP59" s="18">
        <f t="shared" si="185"/>
        <v>0</v>
      </c>
      <c r="CB59" s="89">
        <f t="shared" si="186"/>
        <v>0</v>
      </c>
      <c r="CC59" s="115"/>
      <c r="CD59" s="86"/>
      <c r="CE59" s="86"/>
      <c r="CF59" s="86"/>
      <c r="CG59" s="86"/>
      <c r="CH59" s="86"/>
      <c r="CI59" s="86"/>
      <c r="CJ59" s="86"/>
      <c r="CK59">
        <f t="shared" si="187"/>
        <v>0</v>
      </c>
      <c r="CL59" s="119">
        <f t="shared" si="188"/>
        <v>0</v>
      </c>
      <c r="CM59" s="87">
        <f t="shared" si="189"/>
        <v>8.7999999999999995E-2</v>
      </c>
      <c r="CN59" s="88">
        <v>0.08</v>
      </c>
      <c r="CO59" s="27">
        <f t="shared" si="190"/>
        <v>0</v>
      </c>
      <c r="CP59" s="18">
        <f t="shared" si="191"/>
        <v>0</v>
      </c>
    </row>
    <row r="60" spans="2:112" x14ac:dyDescent="0.35">
      <c r="B60" s="310"/>
      <c r="C60" s="115"/>
      <c r="D60" s="86"/>
      <c r="E60" s="86"/>
      <c r="F60" s="86"/>
      <c r="G60" s="86"/>
      <c r="H60" s="86"/>
      <c r="I60" s="86"/>
      <c r="J60" s="86"/>
      <c r="K60">
        <f t="shared" si="171"/>
        <v>0</v>
      </c>
      <c r="L60" s="119">
        <v>0</v>
      </c>
      <c r="M60" s="87">
        <v>8.7999999999999995E-2</v>
      </c>
      <c r="N60" s="88">
        <f>N59</f>
        <v>0.08</v>
      </c>
      <c r="O60" s="27">
        <f t="shared" si="172"/>
        <v>0</v>
      </c>
      <c r="P60" s="18">
        <f t="shared" si="173"/>
        <v>0</v>
      </c>
      <c r="AB60" s="89">
        <f t="shared" si="174"/>
        <v>0</v>
      </c>
      <c r="AC60" s="115"/>
      <c r="AD60" s="86"/>
      <c r="AE60" s="86"/>
      <c r="AF60" s="86"/>
      <c r="AG60" s="86"/>
      <c r="AH60" s="86"/>
      <c r="AI60" s="86"/>
      <c r="AJ60" s="86"/>
      <c r="AK60">
        <f t="shared" si="175"/>
        <v>0</v>
      </c>
      <c r="AL60" s="119">
        <f t="shared" si="176"/>
        <v>0</v>
      </c>
      <c r="AM60" s="87">
        <f t="shared" si="177"/>
        <v>8.7999999999999995E-2</v>
      </c>
      <c r="AN60" s="88">
        <f>AN59</f>
        <v>0.08</v>
      </c>
      <c r="AO60" s="27">
        <f t="shared" si="178"/>
        <v>0</v>
      </c>
      <c r="AP60" s="18">
        <f t="shared" si="179"/>
        <v>0</v>
      </c>
      <c r="BB60" s="89">
        <f t="shared" si="180"/>
        <v>0</v>
      </c>
      <c r="BC60" s="115"/>
      <c r="BD60" s="86"/>
      <c r="BE60" s="86"/>
      <c r="BF60" s="86"/>
      <c r="BG60" s="86"/>
      <c r="BH60" s="86"/>
      <c r="BI60" s="86"/>
      <c r="BJ60" s="86"/>
      <c r="BK60">
        <f t="shared" si="181"/>
        <v>0</v>
      </c>
      <c r="BL60" s="119">
        <f t="shared" si="182"/>
        <v>0</v>
      </c>
      <c r="BM60" s="87">
        <f t="shared" si="183"/>
        <v>8.7999999999999995E-2</v>
      </c>
      <c r="BN60" s="88">
        <f>BN59</f>
        <v>0.08</v>
      </c>
      <c r="BO60" s="27">
        <f t="shared" si="184"/>
        <v>0</v>
      </c>
      <c r="BP60" s="18">
        <f t="shared" si="185"/>
        <v>0</v>
      </c>
      <c r="CB60" s="89">
        <f t="shared" si="186"/>
        <v>0</v>
      </c>
      <c r="CC60" s="115"/>
      <c r="CD60" s="86"/>
      <c r="CE60" s="86"/>
      <c r="CF60" s="86"/>
      <c r="CG60" s="86"/>
      <c r="CH60" s="86"/>
      <c r="CI60" s="86"/>
      <c r="CJ60" s="86"/>
      <c r="CK60">
        <f t="shared" si="187"/>
        <v>0</v>
      </c>
      <c r="CL60" s="119">
        <f t="shared" si="188"/>
        <v>0</v>
      </c>
      <c r="CM60" s="87">
        <f t="shared" si="189"/>
        <v>8.7999999999999995E-2</v>
      </c>
      <c r="CN60" s="88">
        <f>CN59</f>
        <v>0.08</v>
      </c>
      <c r="CO60" s="27">
        <f t="shared" si="190"/>
        <v>0</v>
      </c>
      <c r="CP60" s="18">
        <f t="shared" si="191"/>
        <v>0</v>
      </c>
    </row>
    <row r="61" spans="2:112" x14ac:dyDescent="0.35">
      <c r="B61" s="310"/>
      <c r="C61" s="115"/>
      <c r="D61" s="86"/>
      <c r="E61" s="86"/>
      <c r="F61" s="86"/>
      <c r="G61" s="86"/>
      <c r="H61" s="86"/>
      <c r="I61" s="86"/>
      <c r="J61" s="86"/>
      <c r="K61">
        <f t="shared" si="171"/>
        <v>0</v>
      </c>
      <c r="L61" s="119">
        <v>0</v>
      </c>
      <c r="M61" s="87">
        <v>8.7999999999999995E-2</v>
      </c>
      <c r="N61" s="88">
        <f>N60</f>
        <v>0.08</v>
      </c>
      <c r="O61" s="27">
        <f t="shared" si="172"/>
        <v>0</v>
      </c>
      <c r="P61" s="18">
        <f t="shared" si="173"/>
        <v>0</v>
      </c>
      <c r="AB61" s="89">
        <f t="shared" si="174"/>
        <v>0</v>
      </c>
      <c r="AC61" s="115"/>
      <c r="AD61" s="86"/>
      <c r="AE61" s="86"/>
      <c r="AF61" s="86"/>
      <c r="AG61" s="86"/>
      <c r="AH61" s="86"/>
      <c r="AI61" s="86"/>
      <c r="AJ61" s="86"/>
      <c r="AK61">
        <f t="shared" si="175"/>
        <v>0</v>
      </c>
      <c r="AL61" s="119">
        <f t="shared" si="176"/>
        <v>0</v>
      </c>
      <c r="AM61" s="87">
        <f t="shared" si="177"/>
        <v>8.7999999999999995E-2</v>
      </c>
      <c r="AN61" s="88">
        <f>AN60</f>
        <v>0.08</v>
      </c>
      <c r="AO61" s="27">
        <f t="shared" si="178"/>
        <v>0</v>
      </c>
      <c r="AP61" s="18">
        <f t="shared" si="179"/>
        <v>0</v>
      </c>
      <c r="BB61" s="89">
        <f t="shared" si="180"/>
        <v>0</v>
      </c>
      <c r="BC61" s="115"/>
      <c r="BD61" s="86"/>
      <c r="BE61" s="86"/>
      <c r="BF61" s="86"/>
      <c r="BG61" s="86"/>
      <c r="BH61" s="86"/>
      <c r="BI61" s="86"/>
      <c r="BJ61" s="86"/>
      <c r="BK61">
        <f t="shared" si="181"/>
        <v>0</v>
      </c>
      <c r="BL61" s="119">
        <f t="shared" si="182"/>
        <v>0</v>
      </c>
      <c r="BM61" s="87">
        <f t="shared" si="183"/>
        <v>8.7999999999999995E-2</v>
      </c>
      <c r="BN61" s="88">
        <f>BN60</f>
        <v>0.08</v>
      </c>
      <c r="BO61" s="27">
        <f t="shared" si="184"/>
        <v>0</v>
      </c>
      <c r="BP61" s="18">
        <f t="shared" si="185"/>
        <v>0</v>
      </c>
      <c r="CB61" s="89">
        <f t="shared" si="186"/>
        <v>0</v>
      </c>
      <c r="CC61" s="115"/>
      <c r="CD61" s="86"/>
      <c r="CE61" s="86"/>
      <c r="CF61" s="86"/>
      <c r="CG61" s="86"/>
      <c r="CH61" s="86"/>
      <c r="CI61" s="86"/>
      <c r="CJ61" s="86"/>
      <c r="CK61">
        <f t="shared" si="187"/>
        <v>0</v>
      </c>
      <c r="CL61" s="119">
        <f t="shared" si="188"/>
        <v>0</v>
      </c>
      <c r="CM61" s="87">
        <f t="shared" si="189"/>
        <v>8.7999999999999995E-2</v>
      </c>
      <c r="CN61" s="88">
        <f>CN60</f>
        <v>0.08</v>
      </c>
      <c r="CO61" s="27">
        <f t="shared" si="190"/>
        <v>0</v>
      </c>
      <c r="CP61" s="18">
        <f t="shared" si="191"/>
        <v>0</v>
      </c>
    </row>
    <row r="62" spans="2:112" x14ac:dyDescent="0.35">
      <c r="B62" s="310"/>
      <c r="C62" s="115"/>
      <c r="D62" s="86"/>
      <c r="E62" s="86"/>
      <c r="F62" s="86"/>
      <c r="G62" s="86"/>
      <c r="H62" s="86"/>
      <c r="I62" s="86"/>
      <c r="J62" s="86"/>
      <c r="K62">
        <f t="shared" si="171"/>
        <v>0</v>
      </c>
      <c r="L62" s="119">
        <v>0</v>
      </c>
      <c r="M62" s="87">
        <v>8.7999999999999995E-2</v>
      </c>
      <c r="N62" s="88">
        <f>N61</f>
        <v>0.08</v>
      </c>
      <c r="O62" s="27">
        <f t="shared" si="172"/>
        <v>0</v>
      </c>
      <c r="P62" s="18">
        <f t="shared" si="173"/>
        <v>0</v>
      </c>
      <c r="AB62" s="89">
        <f t="shared" si="174"/>
        <v>0</v>
      </c>
      <c r="AC62" s="115"/>
      <c r="AD62" s="86"/>
      <c r="AE62" s="86"/>
      <c r="AF62" s="86"/>
      <c r="AG62" s="86"/>
      <c r="AH62" s="86"/>
      <c r="AI62" s="86"/>
      <c r="AJ62" s="86"/>
      <c r="AK62">
        <f t="shared" si="175"/>
        <v>0</v>
      </c>
      <c r="AL62" s="119">
        <f t="shared" si="176"/>
        <v>0</v>
      </c>
      <c r="AM62" s="87">
        <f t="shared" si="177"/>
        <v>8.7999999999999995E-2</v>
      </c>
      <c r="AN62" s="88">
        <f>AN61</f>
        <v>0.08</v>
      </c>
      <c r="AO62" s="27">
        <f t="shared" si="178"/>
        <v>0</v>
      </c>
      <c r="AP62" s="18">
        <f t="shared" si="179"/>
        <v>0</v>
      </c>
      <c r="BB62" s="89">
        <f t="shared" si="180"/>
        <v>0</v>
      </c>
      <c r="BC62" s="115"/>
      <c r="BD62" s="86"/>
      <c r="BE62" s="86"/>
      <c r="BF62" s="86"/>
      <c r="BG62" s="86"/>
      <c r="BH62" s="86"/>
      <c r="BI62" s="86"/>
      <c r="BJ62" s="86"/>
      <c r="BK62">
        <f t="shared" si="181"/>
        <v>0</v>
      </c>
      <c r="BL62" s="119">
        <f t="shared" si="182"/>
        <v>0</v>
      </c>
      <c r="BM62" s="87">
        <f t="shared" si="183"/>
        <v>8.7999999999999995E-2</v>
      </c>
      <c r="BN62" s="88">
        <f>BN61</f>
        <v>0.08</v>
      </c>
      <c r="BO62" s="27">
        <f t="shared" si="184"/>
        <v>0</v>
      </c>
      <c r="BP62" s="18">
        <f t="shared" si="185"/>
        <v>0</v>
      </c>
      <c r="CB62" s="89">
        <f t="shared" si="186"/>
        <v>0</v>
      </c>
      <c r="CC62" s="115"/>
      <c r="CD62" s="86"/>
      <c r="CE62" s="86"/>
      <c r="CF62" s="86"/>
      <c r="CG62" s="86"/>
      <c r="CH62" s="86"/>
      <c r="CI62" s="86"/>
      <c r="CJ62" s="86"/>
      <c r="CK62">
        <f t="shared" si="187"/>
        <v>0</v>
      </c>
      <c r="CL62" s="119">
        <f t="shared" si="188"/>
        <v>0</v>
      </c>
      <c r="CM62" s="87">
        <f t="shared" si="189"/>
        <v>8.7999999999999995E-2</v>
      </c>
      <c r="CN62" s="88">
        <f>CN61</f>
        <v>0.08</v>
      </c>
      <c r="CO62" s="27">
        <f t="shared" si="190"/>
        <v>0</v>
      </c>
      <c r="CP62" s="18">
        <f t="shared" si="191"/>
        <v>0</v>
      </c>
    </row>
    <row r="63" spans="2:112" x14ac:dyDescent="0.35">
      <c r="B63" s="310"/>
      <c r="C63" s="115"/>
      <c r="D63" s="86"/>
      <c r="E63" s="86"/>
      <c r="F63" s="86"/>
      <c r="G63" s="86"/>
      <c r="H63" s="86"/>
      <c r="I63" s="86"/>
      <c r="J63" s="86"/>
      <c r="K63">
        <f>SUM(D63:J63)</f>
        <v>0</v>
      </c>
      <c r="L63" s="119">
        <v>0</v>
      </c>
      <c r="M63" s="87">
        <v>8.7999999999999995E-2</v>
      </c>
      <c r="N63" s="88">
        <v>0.08</v>
      </c>
      <c r="O63" s="27">
        <f t="shared" si="172"/>
        <v>0</v>
      </c>
      <c r="P63" s="18">
        <f>K63*O63</f>
        <v>0</v>
      </c>
      <c r="AB63" s="89">
        <f t="shared" si="174"/>
        <v>0</v>
      </c>
      <c r="AC63" s="115"/>
      <c r="AD63" s="86"/>
      <c r="AE63" s="86"/>
      <c r="AF63" s="86"/>
      <c r="AG63" s="86"/>
      <c r="AH63" s="86"/>
      <c r="AI63" s="86"/>
      <c r="AJ63" s="86"/>
      <c r="AK63">
        <f>SUM(AD63:AJ63)</f>
        <v>0</v>
      </c>
      <c r="AL63" s="119">
        <f t="shared" si="176"/>
        <v>0</v>
      </c>
      <c r="AM63" s="87">
        <f t="shared" si="177"/>
        <v>8.7999999999999995E-2</v>
      </c>
      <c r="AN63" s="88">
        <v>0.08</v>
      </c>
      <c r="AO63" s="27">
        <f t="shared" si="178"/>
        <v>0</v>
      </c>
      <c r="AP63" s="18">
        <f>AK63*AO63</f>
        <v>0</v>
      </c>
      <c r="BB63" s="89">
        <f t="shared" si="180"/>
        <v>0</v>
      </c>
      <c r="BC63" s="115"/>
      <c r="BD63" s="86"/>
      <c r="BE63" s="86"/>
      <c r="BF63" s="86"/>
      <c r="BG63" s="86"/>
      <c r="BH63" s="86"/>
      <c r="BI63" s="86"/>
      <c r="BJ63" s="86"/>
      <c r="BK63">
        <f>SUM(BD63:BJ63)</f>
        <v>0</v>
      </c>
      <c r="BL63" s="119">
        <f t="shared" si="182"/>
        <v>0</v>
      </c>
      <c r="BM63" s="87">
        <f t="shared" si="183"/>
        <v>8.7999999999999995E-2</v>
      </c>
      <c r="BN63" s="88">
        <v>0.08</v>
      </c>
      <c r="BO63" s="27">
        <f t="shared" si="184"/>
        <v>0</v>
      </c>
      <c r="BP63" s="18">
        <f>BK63*BO63</f>
        <v>0</v>
      </c>
      <c r="CB63" s="89">
        <f t="shared" si="186"/>
        <v>0</v>
      </c>
      <c r="CC63" s="115"/>
      <c r="CD63" s="86"/>
      <c r="CE63" s="86"/>
      <c r="CF63" s="86"/>
      <c r="CG63" s="86"/>
      <c r="CH63" s="86"/>
      <c r="CI63" s="86"/>
      <c r="CJ63" s="86"/>
      <c r="CK63">
        <f>SUM(CD63:CJ63)</f>
        <v>0</v>
      </c>
      <c r="CL63" s="119">
        <f t="shared" si="188"/>
        <v>0</v>
      </c>
      <c r="CM63" s="87">
        <f t="shared" si="189"/>
        <v>8.7999999999999995E-2</v>
      </c>
      <c r="CN63" s="88">
        <v>0.08</v>
      </c>
      <c r="CO63" s="27">
        <f t="shared" si="190"/>
        <v>0</v>
      </c>
      <c r="CP63" s="18">
        <f>CK63*CO63</f>
        <v>0</v>
      </c>
    </row>
    <row r="64" spans="2:112" x14ac:dyDescent="0.35">
      <c r="B64" s="182" t="s">
        <v>129</v>
      </c>
      <c r="C64" s="115"/>
      <c r="D64" s="191">
        <f>(D57*O57)+(D58*O58)+(D59*O59)+(D60*O60)+(D61*O61)+(D62*O62)+(D63*O63)</f>
        <v>0</v>
      </c>
      <c r="E64" s="191">
        <f>(E57*O57)+(E58*O58)+(E59*O59)+(E60*O60)+(E61*O61)+(E62*O62)+(E63*O63)</f>
        <v>0</v>
      </c>
      <c r="F64" s="191">
        <f>(F57*O57)+(F58*O58)+(F59*O59)+(F60*O60)+(F61*O61)+(F62*O62)+(F63*O63)</f>
        <v>0</v>
      </c>
      <c r="G64" s="191">
        <f>(G57*O57)+(G58*O58)+(G59*O59)+(G60*O60)+(G61*O61)+(G62*O62)+(G63*O63)</f>
        <v>0</v>
      </c>
      <c r="H64" s="191">
        <f>(H57*O57)+(H58*O58)+(H59*O59)+(H60*O60)+(H61*O61)+(H62*O62)+(H63*O63)</f>
        <v>0</v>
      </c>
      <c r="I64" s="191">
        <f>(I57*O57)+(I58*O58)+(I59*O59)+(I60*O60)+(I61*O61)+(I62*O62)+(I63*O63)</f>
        <v>0</v>
      </c>
      <c r="J64" s="191">
        <f>(J57*O57)+(J58*O58)+(J59*O59)+(J60*O60)+(J61*O61)+(J62*O62)+(J63*O63)</f>
        <v>0</v>
      </c>
      <c r="L64" s="183"/>
      <c r="M64" s="121"/>
      <c r="N64" s="121"/>
      <c r="O64" s="16"/>
      <c r="P64" s="19">
        <f>SUM(P57:P63)</f>
        <v>0</v>
      </c>
      <c r="AB64" s="182" t="s">
        <v>129</v>
      </c>
      <c r="AC64" s="115"/>
      <c r="AD64" s="191">
        <f>(AD57*AO57)+(AD58*AO58)+(AD59*AO59)+(AD60*AO60)+(AD61*AO61)+(AD62*AO62)+(AD63*AO63)</f>
        <v>0</v>
      </c>
      <c r="AE64" s="191">
        <f>(AE57*AO57)+(AE58*AO58)+(AE59*AO59)+(AE60*AO60)+(AE61*AO61)+(AE62*AO62)+(AE63*AO63)</f>
        <v>0</v>
      </c>
      <c r="AF64" s="191">
        <f>(AF57*AO57)+(AF58*AO58)+(AF59*AO59)+(AF60*AO60)+(AF61*AO61)+(AF62*AO62)+(AF63*AO63)</f>
        <v>0</v>
      </c>
      <c r="AG64" s="191">
        <f>(AG57*AO57)+(AG58*AO58)+(AG59*AO59)+(AG60*AO60)+(AG61*AO61)+(AG62*AO62)+(AG63*AO63)</f>
        <v>0</v>
      </c>
      <c r="AH64" s="191">
        <f>(AH57*AO57)+(AH58*AO58)+(AH59*AO59)+(AH60*AO60)+(AH61*AO61)+(AH62*AO62)+(AH63*AO63)</f>
        <v>0</v>
      </c>
      <c r="AI64" s="191">
        <f>(AI57*AO57)+(AI58*AO58)+(AI59*AO59)+(AI60*AO60)+(AI61*AO61)+(AI62*AO62)+(AI63*AO63)</f>
        <v>0</v>
      </c>
      <c r="AJ64" s="191">
        <f>(AJ57*AO57)+(AJ58*AO58)+(AJ59*AO59)+(AJ60*AO60)+(AJ61*AO61)+(AJ62*AO62)+(AJ63*AO63)</f>
        <v>0</v>
      </c>
      <c r="AL64" s="183"/>
      <c r="AM64" s="121"/>
      <c r="AN64" s="121"/>
      <c r="AO64" s="16"/>
      <c r="AP64" s="19">
        <f>SUM(AP57:AP63)</f>
        <v>0</v>
      </c>
      <c r="BB64" s="182" t="s">
        <v>129</v>
      </c>
      <c r="BC64" s="115"/>
      <c r="BD64" s="191">
        <f>(BD57*BO57)+(BD58*BO58)+(BD59*BO59)+(BD60*BO60)+(BD61*BO61)+(BD62*BO62)+(BD63*BO63)</f>
        <v>0</v>
      </c>
      <c r="BE64" s="191">
        <f>(BE57*BO57)+(BE58*BO58)+(BE59*BO59)+(BE60*BO60)+(BE61*BO61)+(BE62*BO62)+(BE63*BO63)</f>
        <v>0</v>
      </c>
      <c r="BF64" s="191">
        <f>(BF57*BO57)+(BF58*BO58)+(BF59*BO59)+(BF60*BO60)+(BF61*BO61)+(BF62*BO62)+(BF63*BO63)</f>
        <v>0</v>
      </c>
      <c r="BG64" s="191">
        <f>(BG57*BO57)+(BG58*BO58)+(BG59*BO59)+(BG60*BO60)+(BG61*BO61)+(BG62*BO62)+(BG63*BO63)</f>
        <v>0</v>
      </c>
      <c r="BH64" s="191">
        <f>(BH57*BO57)+(BH58*BO58)+(BH59*BO59)+(BH60*BO60)+(BH61*BO61)+(BH62*BO62)+(BH63*BO63)</f>
        <v>0</v>
      </c>
      <c r="BI64" s="191">
        <f>(BI57*BO57)+(BI58*BO58)+(BI59*BO59)+(BI60*BO60)+(BI61*BO61)+(BI62*BO62)+(BI63*BO63)</f>
        <v>0</v>
      </c>
      <c r="BJ64" s="191">
        <f>(BJ57*BO57)+(BJ58*BO58)+(BJ59*BO59)+(BJ60*BO60)+(BJ61*BO61)+(BJ62*BO62)+(BJ63*BO63)</f>
        <v>0</v>
      </c>
      <c r="BL64" s="183"/>
      <c r="BM64" s="121"/>
      <c r="BN64" s="121"/>
      <c r="BO64" s="16"/>
      <c r="BP64" s="19">
        <f>SUM(BP57:BP63)</f>
        <v>0</v>
      </c>
      <c r="CB64" s="182" t="s">
        <v>129</v>
      </c>
      <c r="CC64" s="115"/>
      <c r="CD64" s="191">
        <f>(CD57*CO57)+(CD58*CO58)+(CD59*CO59)+(CD60*CO60)+(CD61*CO61)+(CD62*CO62)+(CD63*CO63)</f>
        <v>0</v>
      </c>
      <c r="CE64" s="191">
        <f>(CE57*CO57)+(CE58*CO58)+(CE59*CO59)+(CE60*CO60)+(CE61*CO61)+(CE62*CO62)+(CE63*CO63)</f>
        <v>0</v>
      </c>
      <c r="CF64" s="191">
        <f>(CF57*CO57)+(CF58*CO58)+(CF59*CO59)+(CF60*CO60)+(CF61*CO61)+(CF62*CO62)+(CF63*CO63)</f>
        <v>0</v>
      </c>
      <c r="CG64" s="191">
        <f>(CG57*CO57)+(CG58*CO58)+(CG59*CO59)+(CG60*CO60)+(CG61*CO61)+(CG62*CO62)+(CG63*CO63)</f>
        <v>0</v>
      </c>
      <c r="CH64" s="191">
        <f>(CH57*CO57)+(CH58*CO58)+(CH59*CO59)+(CH60*CO60)+(CH61*CO61)+(CH62*CO62)+(CH63*CO63)</f>
        <v>0</v>
      </c>
      <c r="CI64" s="191">
        <f>(CI57*CO57)+(CI58*CO58)+(CI59*CO59)+(CI60*CO60)+(CI61*CO61)+(CI62*CO62)+(CI63*CO63)</f>
        <v>0</v>
      </c>
      <c r="CJ64" s="191">
        <f>(CJ57*CO57)+(CJ58*CO58)+(CJ59*CO59)+(CJ60*CO60)+(CJ61*CO61)+(CJ62*CO62)+(CJ63*CO63)</f>
        <v>0</v>
      </c>
      <c r="CL64" s="183"/>
      <c r="CM64" s="121"/>
      <c r="CN64" s="121"/>
      <c r="CO64" s="16"/>
      <c r="CP64" s="19">
        <f>SUM(CP57:CP63)</f>
        <v>0</v>
      </c>
    </row>
    <row r="65" spans="2:94" x14ac:dyDescent="0.35">
      <c r="B65" s="182"/>
      <c r="C65" s="115"/>
      <c r="D65" s="93"/>
      <c r="E65" s="93"/>
      <c r="F65" s="93"/>
      <c r="G65" s="115"/>
      <c r="H65" s="93"/>
      <c r="I65" s="93"/>
      <c r="J65" s="93"/>
      <c r="L65" s="183"/>
      <c r="M65" s="121"/>
      <c r="N65" s="121"/>
      <c r="O65" s="16"/>
      <c r="P65" s="18"/>
      <c r="AB65" s="182"/>
      <c r="AC65" s="115"/>
      <c r="AD65" s="93"/>
      <c r="AE65" s="93"/>
      <c r="AF65" s="93"/>
      <c r="AG65" s="115"/>
      <c r="AH65" s="93"/>
      <c r="AI65" s="93"/>
      <c r="AJ65" s="93"/>
      <c r="AL65" s="183"/>
      <c r="AM65" s="121"/>
      <c r="AN65" s="121"/>
      <c r="AO65" s="16"/>
      <c r="AP65" s="18"/>
      <c r="BB65" s="182"/>
      <c r="BC65" s="115"/>
      <c r="BD65" s="93"/>
      <c r="BE65" s="93"/>
      <c r="BF65" s="93"/>
      <c r="BG65" s="115"/>
      <c r="BH65" s="93"/>
      <c r="BI65" s="93"/>
      <c r="BJ65" s="93"/>
      <c r="BL65" s="183"/>
      <c r="BM65" s="121"/>
      <c r="BN65" s="121"/>
      <c r="BO65" s="16"/>
      <c r="BP65" s="18"/>
      <c r="CB65" s="182"/>
      <c r="CC65" s="115"/>
      <c r="CD65" s="93"/>
      <c r="CE65" s="93"/>
      <c r="CF65" s="93"/>
      <c r="CG65" s="115"/>
      <c r="CH65" s="93"/>
      <c r="CI65" s="93"/>
      <c r="CJ65" s="93"/>
      <c r="CL65" s="183"/>
      <c r="CM65" s="121"/>
      <c r="CN65" s="121"/>
      <c r="CO65" s="16"/>
      <c r="CP65" s="18"/>
    </row>
    <row r="66" spans="2:94" x14ac:dyDescent="0.35">
      <c r="B66" s="26" t="s">
        <v>124</v>
      </c>
      <c r="C66" s="115"/>
      <c r="D66" s="93"/>
      <c r="E66" s="93"/>
      <c r="F66" s="93"/>
      <c r="G66" s="115"/>
      <c r="H66" s="93"/>
      <c r="I66" s="93"/>
      <c r="J66" s="93"/>
      <c r="L66" s="183"/>
      <c r="M66" s="121"/>
      <c r="N66" s="121"/>
      <c r="O66" s="16"/>
      <c r="P66" s="18"/>
      <c r="AB66" s="26" t="s">
        <v>124</v>
      </c>
      <c r="AC66" s="115"/>
      <c r="AD66" s="93"/>
      <c r="AE66" s="93"/>
      <c r="AF66" s="93"/>
      <c r="AG66" s="115"/>
      <c r="AH66" s="93"/>
      <c r="AI66" s="93"/>
      <c r="AJ66" s="93"/>
      <c r="AL66" s="183"/>
      <c r="AM66" s="121"/>
      <c r="AN66" s="121"/>
      <c r="AO66" s="16"/>
      <c r="AP66" s="18"/>
      <c r="BB66" s="26" t="s">
        <v>124</v>
      </c>
      <c r="BC66" s="115"/>
      <c r="BD66" s="93"/>
      <c r="BE66" s="93"/>
      <c r="BF66" s="93"/>
      <c r="BG66" s="115"/>
      <c r="BH66" s="93"/>
      <c r="BI66" s="93"/>
      <c r="BJ66" s="93"/>
      <c r="BL66" s="183"/>
      <c r="BM66" s="121"/>
      <c r="BN66" s="121"/>
      <c r="BO66" s="16"/>
      <c r="BP66" s="18"/>
      <c r="CB66" s="26" t="s">
        <v>124</v>
      </c>
      <c r="CC66" s="115"/>
      <c r="CD66" s="93"/>
      <c r="CE66" s="93"/>
      <c r="CF66" s="93"/>
      <c r="CG66" s="115"/>
      <c r="CH66" s="93"/>
      <c r="CI66" s="93"/>
      <c r="CJ66" s="93"/>
      <c r="CL66" s="183"/>
      <c r="CM66" s="121"/>
      <c r="CN66" s="121"/>
      <c r="CO66" s="16"/>
      <c r="CP66" s="18"/>
    </row>
    <row r="67" spans="2:94" x14ac:dyDescent="0.35">
      <c r="B67" s="310" t="s">
        <v>125</v>
      </c>
      <c r="C67" s="115"/>
      <c r="D67" s="86"/>
      <c r="E67" s="86"/>
      <c r="F67" s="86"/>
      <c r="G67" s="86"/>
      <c r="H67" s="86"/>
      <c r="I67" s="86"/>
      <c r="J67" s="86"/>
      <c r="K67">
        <f t="shared" ref="K67:K70" si="192">SUM(D67:J67)</f>
        <v>0</v>
      </c>
      <c r="L67" s="119">
        <v>0</v>
      </c>
      <c r="M67" s="87">
        <v>0.1105</v>
      </c>
      <c r="N67" s="184">
        <v>0.08</v>
      </c>
      <c r="O67" s="27">
        <f t="shared" ref="O67:O70" si="193">L67*(1+M67+N67)</f>
        <v>0</v>
      </c>
      <c r="P67" s="18">
        <f t="shared" ref="P67:P70" si="194">K67*O67</f>
        <v>0</v>
      </c>
      <c r="AB67" s="89" t="str">
        <f>B67</f>
        <v>Senior guide</v>
      </c>
      <c r="AC67" s="115"/>
      <c r="AD67" s="86"/>
      <c r="AE67" s="86"/>
      <c r="AF67" s="86"/>
      <c r="AG67" s="86"/>
      <c r="AH67" s="86"/>
      <c r="AI67" s="86"/>
      <c r="AJ67" s="86"/>
      <c r="AK67">
        <f t="shared" ref="AK67:AK70" si="195">SUM(AD67:AJ67)</f>
        <v>0</v>
      </c>
      <c r="AL67" s="119">
        <f>L67</f>
        <v>0</v>
      </c>
      <c r="AM67" s="87">
        <f>M67</f>
        <v>0.1105</v>
      </c>
      <c r="AN67" s="184">
        <v>0.08</v>
      </c>
      <c r="AO67" s="27">
        <f t="shared" ref="AO67:AO70" si="196">AL67*(1+AM67+AN67)</f>
        <v>0</v>
      </c>
      <c r="AP67" s="18">
        <f t="shared" ref="AP67:AP70" si="197">AK67*AO67</f>
        <v>0</v>
      </c>
      <c r="BB67" s="89" t="str">
        <f>AB67</f>
        <v>Senior guide</v>
      </c>
      <c r="BC67" s="115"/>
      <c r="BD67" s="86"/>
      <c r="BE67" s="86"/>
      <c r="BF67" s="86"/>
      <c r="BG67" s="86"/>
      <c r="BH67" s="86"/>
      <c r="BI67" s="86"/>
      <c r="BJ67" s="86"/>
      <c r="BK67">
        <f t="shared" ref="BK67:BK70" si="198">SUM(BD67:BJ67)</f>
        <v>0</v>
      </c>
      <c r="BL67" s="119">
        <f>AL67</f>
        <v>0</v>
      </c>
      <c r="BM67" s="87">
        <f t="shared" ref="BM67:BM70" si="199">AM67</f>
        <v>0.1105</v>
      </c>
      <c r="BN67" s="184">
        <v>0.08</v>
      </c>
      <c r="BO67" s="27">
        <f t="shared" ref="BO67:BO70" si="200">BL67*(1+BM67+BN67)</f>
        <v>0</v>
      </c>
      <c r="BP67" s="18">
        <f t="shared" ref="BP67:BP70" si="201">BK67*BO67</f>
        <v>0</v>
      </c>
      <c r="CB67" s="89" t="str">
        <f>BB67</f>
        <v>Senior guide</v>
      </c>
      <c r="CC67" s="115"/>
      <c r="CD67" s="86"/>
      <c r="CE67" s="86"/>
      <c r="CF67" s="86"/>
      <c r="CG67" s="86"/>
      <c r="CH67" s="86"/>
      <c r="CI67" s="86"/>
      <c r="CJ67" s="86"/>
      <c r="CK67">
        <f t="shared" ref="CK67:CK70" si="202">SUM(CD67:CJ67)</f>
        <v>0</v>
      </c>
      <c r="CL67" s="119">
        <f>BL67</f>
        <v>0</v>
      </c>
      <c r="CM67" s="87">
        <f t="shared" ref="CM67:CM70" si="203">BM67</f>
        <v>0.1105</v>
      </c>
      <c r="CN67" s="184">
        <v>0.08</v>
      </c>
      <c r="CO67" s="27">
        <f t="shared" ref="CO67:CO70" si="204">CL67*(1+CM67+CN67)</f>
        <v>0</v>
      </c>
      <c r="CP67" s="18">
        <f t="shared" ref="CP67:CP70" si="205">CK67*CO67</f>
        <v>0</v>
      </c>
    </row>
    <row r="68" spans="2:94" x14ac:dyDescent="0.35">
      <c r="B68" s="310"/>
      <c r="C68" s="115"/>
      <c r="D68" s="86"/>
      <c r="E68" s="86"/>
      <c r="F68" s="86"/>
      <c r="G68" s="86"/>
      <c r="H68" s="86"/>
      <c r="I68" s="86"/>
      <c r="J68" s="86"/>
      <c r="K68">
        <f t="shared" si="192"/>
        <v>0</v>
      </c>
      <c r="L68" s="119">
        <v>0</v>
      </c>
      <c r="M68" s="87">
        <v>0.1105</v>
      </c>
      <c r="N68" s="184">
        <v>0.08</v>
      </c>
      <c r="O68" s="27">
        <f t="shared" si="193"/>
        <v>0</v>
      </c>
      <c r="P68" s="18">
        <f t="shared" si="194"/>
        <v>0</v>
      </c>
      <c r="AB68" s="89">
        <f t="shared" ref="AB68:AB70" si="206">B68</f>
        <v>0</v>
      </c>
      <c r="AC68" s="115"/>
      <c r="AD68" s="86"/>
      <c r="AE68" s="86"/>
      <c r="AF68" s="86"/>
      <c r="AG68" s="86"/>
      <c r="AH68" s="86"/>
      <c r="AI68" s="86"/>
      <c r="AJ68" s="86"/>
      <c r="AK68">
        <f t="shared" si="195"/>
        <v>0</v>
      </c>
      <c r="AL68" s="119">
        <f t="shared" ref="AL68:AL70" si="207">L68</f>
        <v>0</v>
      </c>
      <c r="AM68" s="87">
        <f t="shared" ref="AM68:AM70" si="208">M68</f>
        <v>0.1105</v>
      </c>
      <c r="AN68" s="184">
        <v>0.08</v>
      </c>
      <c r="AO68" s="27">
        <f t="shared" si="196"/>
        <v>0</v>
      </c>
      <c r="AP68" s="18">
        <f t="shared" si="197"/>
        <v>0</v>
      </c>
      <c r="BB68" s="89">
        <f t="shared" ref="BB68:BB70" si="209">AB68</f>
        <v>0</v>
      </c>
      <c r="BC68" s="115"/>
      <c r="BD68" s="86"/>
      <c r="BE68" s="86"/>
      <c r="BF68" s="86"/>
      <c r="BG68" s="86"/>
      <c r="BH68" s="86"/>
      <c r="BI68" s="86"/>
      <c r="BJ68" s="86"/>
      <c r="BK68">
        <f t="shared" si="198"/>
        <v>0</v>
      </c>
      <c r="BL68" s="119">
        <f t="shared" ref="BL68:BL70" si="210">AL68</f>
        <v>0</v>
      </c>
      <c r="BM68" s="87">
        <f t="shared" si="199"/>
        <v>0.1105</v>
      </c>
      <c r="BN68" s="184">
        <v>0.08</v>
      </c>
      <c r="BO68" s="27">
        <f t="shared" si="200"/>
        <v>0</v>
      </c>
      <c r="BP68" s="18">
        <f t="shared" si="201"/>
        <v>0</v>
      </c>
      <c r="CB68" s="89">
        <f t="shared" ref="CB68:CB70" si="211">BB68</f>
        <v>0</v>
      </c>
      <c r="CC68" s="115"/>
      <c r="CD68" s="86"/>
      <c r="CE68" s="86"/>
      <c r="CF68" s="86"/>
      <c r="CG68" s="86"/>
      <c r="CH68" s="86"/>
      <c r="CI68" s="86"/>
      <c r="CJ68" s="86"/>
      <c r="CK68">
        <f t="shared" si="202"/>
        <v>0</v>
      </c>
      <c r="CL68" s="119">
        <f t="shared" ref="CL68:CL70" si="212">BL68</f>
        <v>0</v>
      </c>
      <c r="CM68" s="87">
        <f t="shared" si="203"/>
        <v>0.1105</v>
      </c>
      <c r="CN68" s="184">
        <v>0.08</v>
      </c>
      <c r="CO68" s="27">
        <f t="shared" si="204"/>
        <v>0</v>
      </c>
      <c r="CP68" s="18">
        <f t="shared" si="205"/>
        <v>0</v>
      </c>
    </row>
    <row r="69" spans="2:94" x14ac:dyDescent="0.35">
      <c r="B69" s="310"/>
      <c r="C69" s="115"/>
      <c r="D69" s="86"/>
      <c r="E69" s="86"/>
      <c r="F69" s="86"/>
      <c r="G69" s="86"/>
      <c r="H69" s="86"/>
      <c r="I69" s="86"/>
      <c r="J69" s="86"/>
      <c r="K69">
        <f t="shared" si="192"/>
        <v>0</v>
      </c>
      <c r="L69" s="119">
        <v>0</v>
      </c>
      <c r="M69" s="87">
        <v>8.7999999999999995E-2</v>
      </c>
      <c r="N69" s="184">
        <v>0.08</v>
      </c>
      <c r="O69" s="27">
        <f t="shared" si="193"/>
        <v>0</v>
      </c>
      <c r="P69" s="18">
        <f t="shared" si="194"/>
        <v>0</v>
      </c>
      <c r="AB69" s="89">
        <f t="shared" si="206"/>
        <v>0</v>
      </c>
      <c r="AC69" s="115"/>
      <c r="AD69" s="86"/>
      <c r="AE69" s="86"/>
      <c r="AF69" s="86"/>
      <c r="AG69" s="86"/>
      <c r="AH69" s="86"/>
      <c r="AI69" s="86"/>
      <c r="AJ69" s="86"/>
      <c r="AK69">
        <f t="shared" si="195"/>
        <v>0</v>
      </c>
      <c r="AL69" s="119">
        <f t="shared" si="207"/>
        <v>0</v>
      </c>
      <c r="AM69" s="87">
        <f t="shared" si="208"/>
        <v>8.7999999999999995E-2</v>
      </c>
      <c r="AN69" s="184">
        <v>0.08</v>
      </c>
      <c r="AO69" s="27">
        <f t="shared" si="196"/>
        <v>0</v>
      </c>
      <c r="AP69" s="18">
        <f t="shared" si="197"/>
        <v>0</v>
      </c>
      <c r="BB69" s="89">
        <f t="shared" si="209"/>
        <v>0</v>
      </c>
      <c r="BC69" s="115"/>
      <c r="BD69" s="86"/>
      <c r="BE69" s="86"/>
      <c r="BF69" s="86"/>
      <c r="BG69" s="86"/>
      <c r="BH69" s="86"/>
      <c r="BI69" s="86"/>
      <c r="BJ69" s="86"/>
      <c r="BK69">
        <f t="shared" si="198"/>
        <v>0</v>
      </c>
      <c r="BL69" s="119">
        <f t="shared" si="210"/>
        <v>0</v>
      </c>
      <c r="BM69" s="87">
        <f t="shared" si="199"/>
        <v>8.7999999999999995E-2</v>
      </c>
      <c r="BN69" s="184">
        <v>0.08</v>
      </c>
      <c r="BO69" s="27">
        <f t="shared" si="200"/>
        <v>0</v>
      </c>
      <c r="BP69" s="18">
        <f t="shared" si="201"/>
        <v>0</v>
      </c>
      <c r="CB69" s="89">
        <f t="shared" si="211"/>
        <v>0</v>
      </c>
      <c r="CC69" s="115"/>
      <c r="CD69" s="86"/>
      <c r="CE69" s="86"/>
      <c r="CF69" s="86"/>
      <c r="CG69" s="86"/>
      <c r="CH69" s="86"/>
      <c r="CI69" s="86"/>
      <c r="CJ69" s="86"/>
      <c r="CK69">
        <f t="shared" si="202"/>
        <v>0</v>
      </c>
      <c r="CL69" s="119">
        <f t="shared" si="212"/>
        <v>0</v>
      </c>
      <c r="CM69" s="87">
        <f t="shared" si="203"/>
        <v>8.7999999999999995E-2</v>
      </c>
      <c r="CN69" s="184">
        <v>0.08</v>
      </c>
      <c r="CO69" s="27">
        <f t="shared" si="204"/>
        <v>0</v>
      </c>
      <c r="CP69" s="18">
        <f t="shared" si="205"/>
        <v>0</v>
      </c>
    </row>
    <row r="70" spans="2:94" x14ac:dyDescent="0.35">
      <c r="B70" s="310"/>
      <c r="C70" s="115"/>
      <c r="D70" s="86"/>
      <c r="E70" s="86"/>
      <c r="F70" s="86"/>
      <c r="G70" s="86"/>
      <c r="H70" s="86"/>
      <c r="I70" s="86"/>
      <c r="J70" s="86"/>
      <c r="K70">
        <f t="shared" si="192"/>
        <v>0</v>
      </c>
      <c r="L70" s="119">
        <v>0</v>
      </c>
      <c r="M70" s="87">
        <v>8.7999999999999995E-2</v>
      </c>
      <c r="N70" s="184">
        <v>0.08</v>
      </c>
      <c r="O70" s="27">
        <f t="shared" si="193"/>
        <v>0</v>
      </c>
      <c r="P70" s="18">
        <f t="shared" si="194"/>
        <v>0</v>
      </c>
      <c r="AB70" s="89">
        <f t="shared" si="206"/>
        <v>0</v>
      </c>
      <c r="AC70" s="115"/>
      <c r="AD70" s="86"/>
      <c r="AE70" s="86"/>
      <c r="AF70" s="86"/>
      <c r="AG70" s="86"/>
      <c r="AH70" s="86"/>
      <c r="AI70" s="86"/>
      <c r="AJ70" s="86"/>
      <c r="AK70">
        <f t="shared" si="195"/>
        <v>0</v>
      </c>
      <c r="AL70" s="119">
        <f t="shared" si="207"/>
        <v>0</v>
      </c>
      <c r="AM70" s="87">
        <f t="shared" si="208"/>
        <v>8.7999999999999995E-2</v>
      </c>
      <c r="AN70" s="184">
        <v>0.08</v>
      </c>
      <c r="AO70" s="27">
        <f t="shared" si="196"/>
        <v>0</v>
      </c>
      <c r="AP70" s="18">
        <f t="shared" si="197"/>
        <v>0</v>
      </c>
      <c r="BB70" s="89">
        <f t="shared" si="209"/>
        <v>0</v>
      </c>
      <c r="BC70" s="115"/>
      <c r="BD70" s="86"/>
      <c r="BE70" s="86"/>
      <c r="BF70" s="86"/>
      <c r="BG70" s="86"/>
      <c r="BH70" s="86"/>
      <c r="BI70" s="86"/>
      <c r="BJ70" s="86"/>
      <c r="BK70">
        <f t="shared" si="198"/>
        <v>0</v>
      </c>
      <c r="BL70" s="119">
        <f t="shared" si="210"/>
        <v>0</v>
      </c>
      <c r="BM70" s="87">
        <f t="shared" si="199"/>
        <v>8.7999999999999995E-2</v>
      </c>
      <c r="BN70" s="184">
        <v>0.08</v>
      </c>
      <c r="BO70" s="27">
        <f t="shared" si="200"/>
        <v>0</v>
      </c>
      <c r="BP70" s="18">
        <f t="shared" si="201"/>
        <v>0</v>
      </c>
      <c r="CB70" s="89">
        <f t="shared" si="211"/>
        <v>0</v>
      </c>
      <c r="CC70" s="115"/>
      <c r="CD70" s="86"/>
      <c r="CE70" s="86"/>
      <c r="CF70" s="86"/>
      <c r="CG70" s="86"/>
      <c r="CH70" s="86"/>
      <c r="CI70" s="86"/>
      <c r="CJ70" s="86"/>
      <c r="CK70">
        <f t="shared" si="202"/>
        <v>0</v>
      </c>
      <c r="CL70" s="119">
        <f t="shared" si="212"/>
        <v>0</v>
      </c>
      <c r="CM70" s="87">
        <f t="shared" si="203"/>
        <v>8.7999999999999995E-2</v>
      </c>
      <c r="CN70" s="184">
        <v>0.08</v>
      </c>
      <c r="CO70" s="27">
        <f t="shared" si="204"/>
        <v>0</v>
      </c>
      <c r="CP70" s="18">
        <f t="shared" si="205"/>
        <v>0</v>
      </c>
    </row>
    <row r="71" spans="2:94" x14ac:dyDescent="0.35">
      <c r="B71" s="182" t="s">
        <v>128</v>
      </c>
      <c r="C71" s="115"/>
      <c r="D71" s="191">
        <f>(D67*O67)+(D68*O68)+(D69*O69)+(D70*O70)</f>
        <v>0</v>
      </c>
      <c r="E71" s="191">
        <f>(E67*O67)+(E68*O68)+(E69*O69)+(E70*O70)</f>
        <v>0</v>
      </c>
      <c r="F71" s="191">
        <f>(F67*O67)+(F68*O68)+(F69*O69)+(F70*O70)</f>
        <v>0</v>
      </c>
      <c r="G71" s="191">
        <f>(G67*O67)+(G68*O68)+(G69*O69)+(G70*O70)</f>
        <v>0</v>
      </c>
      <c r="H71" s="191">
        <f>(H67*O67)+(H68*O68)+(H69*O69)+(H70*O70)</f>
        <v>0</v>
      </c>
      <c r="I71" s="191">
        <f>(I67*O67)+(I68*O68)+(I69*O69)+(I70*O70)</f>
        <v>0</v>
      </c>
      <c r="J71" s="191">
        <f>(J67*O67)+(J68*O68)+(J69*O69)+(J70*O70)</f>
        <v>0</v>
      </c>
      <c r="L71" s="183"/>
      <c r="M71" s="121"/>
      <c r="N71" s="121"/>
      <c r="O71" s="16"/>
      <c r="P71" s="19">
        <f>SUM(P67:P70)</f>
        <v>0</v>
      </c>
      <c r="AB71" s="182" t="s">
        <v>128</v>
      </c>
      <c r="AC71" s="115"/>
      <c r="AD71" s="191">
        <f>(AD67*AO67)+(AD68*AO68)+(AD69*AO69)+(AD70*AO70)</f>
        <v>0</v>
      </c>
      <c r="AE71" s="191">
        <f>(AE67*AO67)+(AE68*AO68)+(AE69*AO69)+(AE70*AO70)</f>
        <v>0</v>
      </c>
      <c r="AF71" s="191">
        <f>(AF67*AO67)+(AF68*AO68)+(AF69*AO69)+(AF70*AO70)</f>
        <v>0</v>
      </c>
      <c r="AG71" s="191">
        <f>(AG67*AO67)+(AG68*AO68)+(AG69*AO69)+(AG70*AO70)</f>
        <v>0</v>
      </c>
      <c r="AH71" s="191">
        <f>(AH67*AO67)+(AH68*AO68)+(AH69*AO69)+(AH70*AO70)</f>
        <v>0</v>
      </c>
      <c r="AI71" s="191">
        <f>(AI67*AO67)+(AI68*AO68)+(AI69*AO69)+(AI70*AO70)</f>
        <v>0</v>
      </c>
      <c r="AJ71" s="191">
        <f>(AJ67*AO67)+(AJ68*AO68)+(AJ69*AO69)+(AJ70*AO70)</f>
        <v>0</v>
      </c>
      <c r="AL71" s="183"/>
      <c r="AM71" s="121"/>
      <c r="AN71" s="121"/>
      <c r="AO71" s="16"/>
      <c r="AP71" s="19">
        <f>SUM(AP67:AP70)</f>
        <v>0</v>
      </c>
      <c r="BB71" s="182" t="s">
        <v>128</v>
      </c>
      <c r="BC71" s="115"/>
      <c r="BD71" s="191">
        <f>(BD67*BO67)+(BD68*BO68)+(BD69*BO69)+(BD70*BO70)</f>
        <v>0</v>
      </c>
      <c r="BE71" s="191">
        <f>(BE67*BO67)+(BE68*BO68)+(BE69*BO69)+(BE70*BO70)</f>
        <v>0</v>
      </c>
      <c r="BF71" s="191">
        <f>(BF67*BO67)+(BF68*BO68)+(BF69*BO69)+(BF70*BO70)</f>
        <v>0</v>
      </c>
      <c r="BG71" s="191">
        <f>(BG67*BO67)+(BG68*BO68)+(BG69*BO69)+(BG70*BO70)</f>
        <v>0</v>
      </c>
      <c r="BH71" s="191">
        <f>(BH67*BO67)+(BH68*BO68)+(BH69*BO69)+(BH70*BO70)</f>
        <v>0</v>
      </c>
      <c r="BI71" s="191">
        <f>(BI67*BO67)+(BI68*BO68)+(BI69*BO69)+(BI70*BO70)</f>
        <v>0</v>
      </c>
      <c r="BJ71" s="191">
        <f>(BJ67*BO67)+(BJ68*BO68)+(BJ69*BO69)+(BJ70*BO70)</f>
        <v>0</v>
      </c>
      <c r="BL71" s="183"/>
      <c r="BM71" s="121"/>
      <c r="BN71" s="121"/>
      <c r="BO71" s="16"/>
      <c r="BP71" s="19">
        <f>SUM(BP67:BP70)</f>
        <v>0</v>
      </c>
      <c r="CB71" s="182" t="s">
        <v>128</v>
      </c>
      <c r="CC71" s="115"/>
      <c r="CD71" s="191">
        <f>(CD67*CO67)+(CD68*CO68)+(CD69*CO69)+(CD70*CO70)</f>
        <v>0</v>
      </c>
      <c r="CE71" s="191">
        <f>(CE67*CO67)+(CE68*CO68)+(CE69*CO69)+(CE70*CO70)</f>
        <v>0</v>
      </c>
      <c r="CF71" s="191">
        <f>(CF67*CO67)+(CF68*CO68)+(CF69*CO69)+(CF70*CO70)</f>
        <v>0</v>
      </c>
      <c r="CG71" s="191">
        <f>(CG67*CO67)+(CG68*CO68)+(CG69*CO69)+(CG70*CO70)</f>
        <v>0</v>
      </c>
      <c r="CH71" s="191">
        <f>(CH67*CO67)+(CH68*CO68)+(CH69*CO69)+(CH70*CO70)</f>
        <v>0</v>
      </c>
      <c r="CI71" s="191">
        <f>(CI67*CO67)+(CI68*CO68)+(CI69*CO69)+(CI70*CO70)</f>
        <v>0</v>
      </c>
      <c r="CJ71" s="191">
        <f>(CJ67*CO67)+(CJ68*CO68)+(CJ69*CO69)+(CJ70*CO70)</f>
        <v>0</v>
      </c>
      <c r="CL71" s="183"/>
      <c r="CM71" s="121"/>
      <c r="CN71" s="121"/>
      <c r="CO71" s="16"/>
      <c r="CP71" s="19">
        <f>SUM(CP67:CP70)</f>
        <v>0</v>
      </c>
    </row>
    <row r="72" spans="2:94" x14ac:dyDescent="0.35">
      <c r="B72" s="182"/>
      <c r="C72" s="115"/>
      <c r="D72" s="93"/>
      <c r="E72" s="93"/>
      <c r="F72" s="93"/>
      <c r="G72" s="115"/>
      <c r="H72" s="93"/>
      <c r="I72" s="93"/>
      <c r="J72" s="93"/>
      <c r="L72" s="183"/>
      <c r="M72" s="121"/>
      <c r="N72" s="121"/>
      <c r="O72" s="16"/>
      <c r="P72" s="18"/>
      <c r="AB72" s="182"/>
      <c r="AC72" s="115"/>
      <c r="AD72" s="93"/>
      <c r="AE72" s="93"/>
      <c r="AF72" s="93"/>
      <c r="AG72" s="115"/>
      <c r="AH72" s="93"/>
      <c r="AI72" s="93"/>
      <c r="AJ72" s="93"/>
      <c r="AL72" s="183"/>
      <c r="AM72" s="121"/>
      <c r="AN72" s="121"/>
      <c r="AO72" s="16"/>
      <c r="AP72" s="18"/>
      <c r="BB72" s="182"/>
      <c r="BC72" s="115"/>
      <c r="BD72" s="93"/>
      <c r="BE72" s="93"/>
      <c r="BF72" s="93"/>
      <c r="BG72" s="115"/>
      <c r="BH72" s="93"/>
      <c r="BI72" s="93"/>
      <c r="BJ72" s="93"/>
      <c r="BL72" s="183"/>
      <c r="BM72" s="121"/>
      <c r="BN72" s="121"/>
      <c r="BO72" s="16"/>
      <c r="BP72" s="18"/>
      <c r="CB72" s="182"/>
      <c r="CC72" s="115"/>
      <c r="CD72" s="93"/>
      <c r="CE72" s="93"/>
      <c r="CF72" s="93"/>
      <c r="CG72" s="115"/>
      <c r="CH72" s="93"/>
      <c r="CI72" s="93"/>
      <c r="CJ72" s="93"/>
      <c r="CL72" s="183"/>
      <c r="CM72" s="121"/>
      <c r="CN72" s="121"/>
      <c r="CO72" s="16"/>
      <c r="CP72" s="18"/>
    </row>
    <row r="73" spans="2:94" x14ac:dyDescent="0.35">
      <c r="B73" s="26" t="s">
        <v>126</v>
      </c>
      <c r="C73" s="12"/>
      <c r="G73" s="12"/>
      <c r="L73" s="183"/>
      <c r="M73" s="121"/>
      <c r="N73" s="121"/>
      <c r="O73" s="16"/>
      <c r="P73" s="18"/>
      <c r="AB73" s="26" t="s">
        <v>126</v>
      </c>
      <c r="AC73" s="12"/>
      <c r="AG73" s="12"/>
      <c r="AL73" s="183"/>
      <c r="AM73" s="121"/>
      <c r="AN73" s="121"/>
      <c r="AO73" s="16"/>
      <c r="AP73" s="18"/>
      <c r="BB73" s="26" t="s">
        <v>126</v>
      </c>
      <c r="BC73" s="12"/>
      <c r="BG73" s="12"/>
      <c r="BL73" s="183"/>
      <c r="BM73" s="121"/>
      <c r="BN73" s="121"/>
      <c r="BO73" s="16"/>
      <c r="BP73" s="18"/>
      <c r="CB73" s="26" t="s">
        <v>126</v>
      </c>
      <c r="CC73" s="12"/>
      <c r="CG73" s="12"/>
      <c r="CL73" s="183"/>
      <c r="CM73" s="121"/>
      <c r="CN73" s="121"/>
      <c r="CO73" s="16"/>
      <c r="CP73" s="18"/>
    </row>
    <row r="74" spans="2:94" x14ac:dyDescent="0.35">
      <c r="B74" s="310" t="s">
        <v>127</v>
      </c>
      <c r="C74" s="115"/>
      <c r="D74" s="86"/>
      <c r="E74" s="86"/>
      <c r="F74" s="86"/>
      <c r="G74" s="86"/>
      <c r="H74" s="86"/>
      <c r="I74" s="86"/>
      <c r="J74" s="86"/>
      <c r="K74">
        <f t="shared" ref="K74:K76" si="213">SUM(D74:J74)</f>
        <v>0</v>
      </c>
      <c r="L74" s="119">
        <v>0</v>
      </c>
      <c r="M74" s="87">
        <v>0.1105</v>
      </c>
      <c r="N74" s="88">
        <v>0.08</v>
      </c>
      <c r="O74" s="27">
        <f t="shared" ref="O74:O77" si="214">L74*(1+M74+N74)</f>
        <v>0</v>
      </c>
      <c r="P74" s="18">
        <f t="shared" ref="P74:P77" si="215">K74*O74</f>
        <v>0</v>
      </c>
      <c r="AB74" s="89" t="str">
        <f>B74</f>
        <v>Supervisor</v>
      </c>
      <c r="AC74" s="115"/>
      <c r="AD74" s="86"/>
      <c r="AE74" s="86"/>
      <c r="AF74" s="86"/>
      <c r="AG74" s="86"/>
      <c r="AH74" s="86"/>
      <c r="AI74" s="86"/>
      <c r="AJ74" s="86"/>
      <c r="AK74">
        <f t="shared" ref="AK74:AK76" si="216">SUM(AD74:AJ74)</f>
        <v>0</v>
      </c>
      <c r="AL74" s="119">
        <f>L74</f>
        <v>0</v>
      </c>
      <c r="AM74" s="87">
        <f>M74</f>
        <v>0.1105</v>
      </c>
      <c r="AN74" s="88">
        <v>0.08</v>
      </c>
      <c r="AO74" s="27">
        <f t="shared" ref="AO74:AO77" si="217">AL74*(1+AM74+AN74)</f>
        <v>0</v>
      </c>
      <c r="AP74" s="18">
        <f t="shared" ref="AP74:AP77" si="218">AK74*AO74</f>
        <v>0</v>
      </c>
      <c r="BB74" s="89" t="str">
        <f>AB74</f>
        <v>Supervisor</v>
      </c>
      <c r="BC74" s="115"/>
      <c r="BD74" s="86"/>
      <c r="BE74" s="86"/>
      <c r="BF74" s="86"/>
      <c r="BG74" s="86"/>
      <c r="BH74" s="86"/>
      <c r="BI74" s="86"/>
      <c r="BJ74" s="86"/>
      <c r="BK74">
        <f t="shared" ref="BK74:BK76" si="219">SUM(BD74:BJ74)</f>
        <v>0</v>
      </c>
      <c r="BL74" s="119">
        <f>AL74</f>
        <v>0</v>
      </c>
      <c r="BM74" s="87">
        <f t="shared" ref="BM74:BM77" si="220">AM74</f>
        <v>0.1105</v>
      </c>
      <c r="BN74" s="88">
        <v>0.08</v>
      </c>
      <c r="BO74" s="27">
        <f t="shared" ref="BO74:BO77" si="221">BL74*(1+BM74+BN74)</f>
        <v>0</v>
      </c>
      <c r="BP74" s="18">
        <f t="shared" ref="BP74:BP77" si="222">BK74*BO74</f>
        <v>0</v>
      </c>
      <c r="CB74" s="89" t="str">
        <f>BB74</f>
        <v>Supervisor</v>
      </c>
      <c r="CC74" s="115"/>
      <c r="CD74" s="86"/>
      <c r="CE74" s="86"/>
      <c r="CF74" s="86"/>
      <c r="CG74" s="86"/>
      <c r="CH74" s="86"/>
      <c r="CI74" s="86"/>
      <c r="CJ74" s="86"/>
      <c r="CK74">
        <f t="shared" ref="CK74:CK76" si="223">SUM(CD74:CJ74)</f>
        <v>0</v>
      </c>
      <c r="CL74" s="119">
        <f>BL74</f>
        <v>0</v>
      </c>
      <c r="CM74" s="87">
        <f t="shared" ref="CM74:CM77" si="224">BM74</f>
        <v>0.1105</v>
      </c>
      <c r="CN74" s="88">
        <v>0.08</v>
      </c>
      <c r="CO74" s="27">
        <f t="shared" ref="CO74:CO77" si="225">CL74*(1+CM74+CN74)</f>
        <v>0</v>
      </c>
      <c r="CP74" s="18">
        <f t="shared" ref="CP74:CP77" si="226">CK74*CO74</f>
        <v>0</v>
      </c>
    </row>
    <row r="75" spans="2:94" x14ac:dyDescent="0.35">
      <c r="B75" s="310" t="s">
        <v>247</v>
      </c>
      <c r="C75" s="115"/>
      <c r="D75" s="86"/>
      <c r="E75" s="86"/>
      <c r="F75" s="86"/>
      <c r="G75" s="86"/>
      <c r="H75" s="86"/>
      <c r="I75" s="86"/>
      <c r="J75" s="86"/>
      <c r="K75">
        <f t="shared" si="213"/>
        <v>0</v>
      </c>
      <c r="L75" s="119">
        <v>0</v>
      </c>
      <c r="M75" s="87">
        <v>0.1105</v>
      </c>
      <c r="N75" s="88">
        <v>0.08</v>
      </c>
      <c r="O75" s="27">
        <f t="shared" si="214"/>
        <v>0</v>
      </c>
      <c r="P75" s="18">
        <f t="shared" si="215"/>
        <v>0</v>
      </c>
      <c r="AB75" s="89" t="str">
        <f t="shared" ref="AB75:AB77" si="227">B75</f>
        <v>Hygiene staff</v>
      </c>
      <c r="AC75" s="115"/>
      <c r="AD75" s="86"/>
      <c r="AE75" s="86"/>
      <c r="AF75" s="86"/>
      <c r="AG75" s="86"/>
      <c r="AH75" s="86"/>
      <c r="AI75" s="86"/>
      <c r="AJ75" s="86"/>
      <c r="AK75">
        <f t="shared" si="216"/>
        <v>0</v>
      </c>
      <c r="AL75" s="119">
        <f t="shared" ref="AL75:AL77" si="228">L75</f>
        <v>0</v>
      </c>
      <c r="AM75" s="87">
        <f t="shared" ref="AM75:AM77" si="229">M75</f>
        <v>0.1105</v>
      </c>
      <c r="AN75" s="88">
        <v>0.08</v>
      </c>
      <c r="AO75" s="27">
        <f t="shared" si="217"/>
        <v>0</v>
      </c>
      <c r="AP75" s="18">
        <f t="shared" si="218"/>
        <v>0</v>
      </c>
      <c r="BB75" s="89" t="str">
        <f t="shared" ref="BB75:BB77" si="230">AB75</f>
        <v>Hygiene staff</v>
      </c>
      <c r="BC75" s="115"/>
      <c r="BD75" s="86"/>
      <c r="BE75" s="86"/>
      <c r="BF75" s="86"/>
      <c r="BG75" s="86"/>
      <c r="BH75" s="86"/>
      <c r="BI75" s="86"/>
      <c r="BJ75" s="86"/>
      <c r="BK75">
        <f t="shared" si="219"/>
        <v>0</v>
      </c>
      <c r="BL75" s="119">
        <f t="shared" ref="BL75:BL77" si="231">AL75</f>
        <v>0</v>
      </c>
      <c r="BM75" s="87">
        <f t="shared" si="220"/>
        <v>0.1105</v>
      </c>
      <c r="BN75" s="88">
        <v>0.08</v>
      </c>
      <c r="BO75" s="27">
        <f t="shared" si="221"/>
        <v>0</v>
      </c>
      <c r="BP75" s="18">
        <f t="shared" si="222"/>
        <v>0</v>
      </c>
      <c r="CB75" s="89" t="str">
        <f t="shared" ref="CB75:CB77" si="232">BB75</f>
        <v>Hygiene staff</v>
      </c>
      <c r="CC75" s="115"/>
      <c r="CD75" s="86"/>
      <c r="CE75" s="86"/>
      <c r="CF75" s="86"/>
      <c r="CG75" s="86"/>
      <c r="CH75" s="86"/>
      <c r="CI75" s="86"/>
      <c r="CJ75" s="86"/>
      <c r="CK75">
        <f t="shared" si="223"/>
        <v>0</v>
      </c>
      <c r="CL75" s="119">
        <f t="shared" ref="CL75:CL77" si="233">BL75</f>
        <v>0</v>
      </c>
      <c r="CM75" s="87">
        <f t="shared" si="224"/>
        <v>0.1105</v>
      </c>
      <c r="CN75" s="88">
        <v>0.08</v>
      </c>
      <c r="CO75" s="27">
        <f t="shared" si="225"/>
        <v>0</v>
      </c>
      <c r="CP75" s="18">
        <f t="shared" si="226"/>
        <v>0</v>
      </c>
    </row>
    <row r="76" spans="2:94" x14ac:dyDescent="0.35">
      <c r="B76" s="310"/>
      <c r="C76" s="115"/>
      <c r="D76" s="86"/>
      <c r="E76" s="86"/>
      <c r="F76" s="86"/>
      <c r="G76" s="86"/>
      <c r="H76" s="86"/>
      <c r="I76" s="86"/>
      <c r="J76" s="86"/>
      <c r="K76">
        <f t="shared" si="213"/>
        <v>0</v>
      </c>
      <c r="L76" s="119">
        <v>0</v>
      </c>
      <c r="M76" s="87">
        <v>8.7999999999999995E-2</v>
      </c>
      <c r="N76" s="88">
        <v>0.08</v>
      </c>
      <c r="O76" s="27">
        <f t="shared" si="214"/>
        <v>0</v>
      </c>
      <c r="P76" s="18">
        <f t="shared" si="215"/>
        <v>0</v>
      </c>
      <c r="AB76" s="89">
        <f t="shared" si="227"/>
        <v>0</v>
      </c>
      <c r="AC76" s="115"/>
      <c r="AD76" s="86"/>
      <c r="AE76" s="86"/>
      <c r="AF76" s="86"/>
      <c r="AG76" s="86"/>
      <c r="AH76" s="86"/>
      <c r="AI76" s="86"/>
      <c r="AJ76" s="86"/>
      <c r="AK76">
        <f t="shared" si="216"/>
        <v>0</v>
      </c>
      <c r="AL76" s="119">
        <f t="shared" si="228"/>
        <v>0</v>
      </c>
      <c r="AM76" s="87">
        <f t="shared" si="229"/>
        <v>8.7999999999999995E-2</v>
      </c>
      <c r="AN76" s="88">
        <v>0.08</v>
      </c>
      <c r="AO76" s="27">
        <f t="shared" si="217"/>
        <v>0</v>
      </c>
      <c r="AP76" s="18">
        <f t="shared" si="218"/>
        <v>0</v>
      </c>
      <c r="BB76" s="89">
        <f t="shared" si="230"/>
        <v>0</v>
      </c>
      <c r="BC76" s="115"/>
      <c r="BD76" s="86"/>
      <c r="BE76" s="86"/>
      <c r="BF76" s="86"/>
      <c r="BG76" s="86"/>
      <c r="BH76" s="86"/>
      <c r="BI76" s="86"/>
      <c r="BJ76" s="86"/>
      <c r="BK76">
        <f t="shared" si="219"/>
        <v>0</v>
      </c>
      <c r="BL76" s="119">
        <f t="shared" si="231"/>
        <v>0</v>
      </c>
      <c r="BM76" s="87">
        <f t="shared" si="220"/>
        <v>8.7999999999999995E-2</v>
      </c>
      <c r="BN76" s="88">
        <v>0.08</v>
      </c>
      <c r="BO76" s="27">
        <f t="shared" si="221"/>
        <v>0</v>
      </c>
      <c r="BP76" s="18">
        <f t="shared" si="222"/>
        <v>0</v>
      </c>
      <c r="CB76" s="89">
        <f t="shared" si="232"/>
        <v>0</v>
      </c>
      <c r="CC76" s="115"/>
      <c r="CD76" s="86"/>
      <c r="CE76" s="86"/>
      <c r="CF76" s="86"/>
      <c r="CG76" s="86"/>
      <c r="CH76" s="86"/>
      <c r="CI76" s="86"/>
      <c r="CJ76" s="86"/>
      <c r="CK76">
        <f t="shared" si="223"/>
        <v>0</v>
      </c>
      <c r="CL76" s="119">
        <f t="shared" si="233"/>
        <v>0</v>
      </c>
      <c r="CM76" s="87">
        <f t="shared" si="224"/>
        <v>8.7999999999999995E-2</v>
      </c>
      <c r="CN76" s="88">
        <v>0.08</v>
      </c>
      <c r="CO76" s="27">
        <f t="shared" si="225"/>
        <v>0</v>
      </c>
      <c r="CP76" s="18">
        <f t="shared" si="226"/>
        <v>0</v>
      </c>
    </row>
    <row r="77" spans="2:94" x14ac:dyDescent="0.35">
      <c r="B77" s="310"/>
      <c r="C77" s="115"/>
      <c r="D77" s="86"/>
      <c r="E77" s="86"/>
      <c r="F77" s="86"/>
      <c r="G77" s="86"/>
      <c r="H77" s="86"/>
      <c r="I77" s="86"/>
      <c r="J77" s="86"/>
      <c r="K77">
        <f>SUM(D77:J77)</f>
        <v>0</v>
      </c>
      <c r="L77" s="119">
        <v>0</v>
      </c>
      <c r="M77" s="87">
        <v>8.7999999999999995E-2</v>
      </c>
      <c r="N77" s="88">
        <v>0.08</v>
      </c>
      <c r="O77" s="27">
        <f t="shared" si="214"/>
        <v>0</v>
      </c>
      <c r="P77" s="18">
        <f t="shared" si="215"/>
        <v>0</v>
      </c>
      <c r="AB77" s="89">
        <f t="shared" si="227"/>
        <v>0</v>
      </c>
      <c r="AC77" s="115"/>
      <c r="AD77" s="86"/>
      <c r="AE77" s="86"/>
      <c r="AF77" s="86"/>
      <c r="AG77" s="86"/>
      <c r="AH77" s="86"/>
      <c r="AI77" s="86"/>
      <c r="AJ77" s="86"/>
      <c r="AK77">
        <f>SUM(AD77:AJ77)</f>
        <v>0</v>
      </c>
      <c r="AL77" s="119">
        <f t="shared" si="228"/>
        <v>0</v>
      </c>
      <c r="AM77" s="87">
        <f t="shared" si="229"/>
        <v>8.7999999999999995E-2</v>
      </c>
      <c r="AN77" s="88">
        <v>0.08</v>
      </c>
      <c r="AO77" s="27">
        <f t="shared" si="217"/>
        <v>0</v>
      </c>
      <c r="AP77" s="18">
        <f t="shared" si="218"/>
        <v>0</v>
      </c>
      <c r="BB77" s="89">
        <f t="shared" si="230"/>
        <v>0</v>
      </c>
      <c r="BC77" s="115"/>
      <c r="BD77" s="86"/>
      <c r="BE77" s="86"/>
      <c r="BF77" s="86"/>
      <c r="BG77" s="86"/>
      <c r="BH77" s="86"/>
      <c r="BI77" s="86"/>
      <c r="BJ77" s="86"/>
      <c r="BK77">
        <f>SUM(BD77:BJ77)</f>
        <v>0</v>
      </c>
      <c r="BL77" s="119">
        <f t="shared" si="231"/>
        <v>0</v>
      </c>
      <c r="BM77" s="87">
        <f t="shared" si="220"/>
        <v>8.7999999999999995E-2</v>
      </c>
      <c r="BN77" s="88">
        <v>0.08</v>
      </c>
      <c r="BO77" s="27">
        <f t="shared" si="221"/>
        <v>0</v>
      </c>
      <c r="BP77" s="18">
        <f t="shared" si="222"/>
        <v>0</v>
      </c>
      <c r="CB77" s="89">
        <f t="shared" si="232"/>
        <v>0</v>
      </c>
      <c r="CC77" s="115"/>
      <c r="CD77" s="86"/>
      <c r="CE77" s="86"/>
      <c r="CF77" s="86"/>
      <c r="CG77" s="86"/>
      <c r="CH77" s="86"/>
      <c r="CI77" s="86"/>
      <c r="CJ77" s="86"/>
      <c r="CK77">
        <f>SUM(CD77:CJ77)</f>
        <v>0</v>
      </c>
      <c r="CL77" s="119">
        <f t="shared" si="233"/>
        <v>0</v>
      </c>
      <c r="CM77" s="87">
        <f t="shared" si="224"/>
        <v>8.7999999999999995E-2</v>
      </c>
      <c r="CN77" s="88">
        <v>0.08</v>
      </c>
      <c r="CO77" s="27">
        <f t="shared" si="225"/>
        <v>0</v>
      </c>
      <c r="CP77" s="18">
        <f t="shared" si="226"/>
        <v>0</v>
      </c>
    </row>
    <row r="78" spans="2:94" x14ac:dyDescent="0.35">
      <c r="B78" s="7" t="s">
        <v>86</v>
      </c>
      <c r="C78" s="12"/>
      <c r="D78" s="191">
        <f>(D74*O74)+(D75*O75)+(D76*O76)+(D77*O77)</f>
        <v>0</v>
      </c>
      <c r="E78" s="191">
        <f>(E74*O74)+(E75*O75)+(E76*O76)+(E77*O77)</f>
        <v>0</v>
      </c>
      <c r="F78" s="191">
        <f>(F74*O74)+(F75*O75)+(F76*O76)+(F77*O77)</f>
        <v>0</v>
      </c>
      <c r="G78" s="191">
        <f>(G74*O74)+(G75*O75)+(G76*O76)+(G77*O77)</f>
        <v>0</v>
      </c>
      <c r="H78" s="191">
        <f>(H74*O74)+(H75*O75)+(H76*O76)+(H77*O77)</f>
        <v>0</v>
      </c>
      <c r="I78" s="191">
        <f>(I74*O74)+(I75*O75)+(I76*O76)+(I77*O77)</f>
        <v>0</v>
      </c>
      <c r="J78" s="191">
        <f>(J74*O74)+(J75*O75)+(J76*O76)+(J77*O77)</f>
        <v>0</v>
      </c>
      <c r="L78" s="183"/>
      <c r="M78" s="121"/>
      <c r="N78" s="121"/>
      <c r="O78" s="27"/>
      <c r="P78" s="19">
        <f>SUM(P74:P77)</f>
        <v>0</v>
      </c>
      <c r="AB78" s="7" t="s">
        <v>86</v>
      </c>
      <c r="AC78" s="12"/>
      <c r="AD78" s="191">
        <f>(AD74*AO74)+(AD75*AO75)+(AD76*AO76)+(AD77*AO77)</f>
        <v>0</v>
      </c>
      <c r="AE78" s="191">
        <f>(AE74*AO74)+(AE75*AO75)+(AE76*AO76)+(AE77*AO77)</f>
        <v>0</v>
      </c>
      <c r="AF78" s="191">
        <f>(AF74*AO74)+(AF75*AO75)+(AF76*AO76)+(AF77*AO77)</f>
        <v>0</v>
      </c>
      <c r="AG78" s="191">
        <f>(AG74*AO74)+(AG75*AO75)+(AG76*AO76)+(AG77*AO77)</f>
        <v>0</v>
      </c>
      <c r="AH78" s="191">
        <f>(AH74*AO74)+(AH75*AO75)+(AH76*AO76)+(AH77*AO77)</f>
        <v>0</v>
      </c>
      <c r="AI78" s="191">
        <f>(AI74*AO74)+(AI75*AO75)+(AI76*AO76)+(AI77*AO77)</f>
        <v>0</v>
      </c>
      <c r="AJ78" s="191">
        <f>(AJ74*AO74)+(AJ75*AO75)+(AJ76*AO76)+(AJ77*AO77)</f>
        <v>0</v>
      </c>
      <c r="AL78" s="183"/>
      <c r="AM78" s="121"/>
      <c r="AN78" s="121"/>
      <c r="AO78" s="27"/>
      <c r="AP78" s="19">
        <f>SUM(AP74:AP77)</f>
        <v>0</v>
      </c>
      <c r="BB78" s="7" t="s">
        <v>86</v>
      </c>
      <c r="BC78" s="12"/>
      <c r="BD78" s="191">
        <f>(BD74*BO74)+(BD75*BO75)+(BD76*BO76)+(BD77*BO77)</f>
        <v>0</v>
      </c>
      <c r="BE78" s="191">
        <f>(BE74*BO74)+(BE75*BO75)+(BE76*BO76)+(BE77*BO77)</f>
        <v>0</v>
      </c>
      <c r="BF78" s="191">
        <f>(BF74*BO74)+(BF75*BO75)+(BF76*BO76)+(BF77*BO77)</f>
        <v>0</v>
      </c>
      <c r="BG78" s="191">
        <f>(BG74*BO74)+(BG75*BO75)+(BG76*BO76)+(BG77*BO77)</f>
        <v>0</v>
      </c>
      <c r="BH78" s="191">
        <f>(BH74*BO74)+(BH75*BO75)+(BH76*BO76)+(BH77*BO77)</f>
        <v>0</v>
      </c>
      <c r="BI78" s="191">
        <f>(BI74*BO74)+(BI75*BO75)+(BI76*BO76)+(BI77*BO77)</f>
        <v>0</v>
      </c>
      <c r="BJ78" s="191">
        <f>(BJ74*BO74)+(BJ75*BO75)+(BJ76*BO76)+(BJ77*BO77)</f>
        <v>0</v>
      </c>
      <c r="BL78" s="183"/>
      <c r="BM78" s="121"/>
      <c r="BN78" s="121"/>
      <c r="BO78" s="27"/>
      <c r="BP78" s="19">
        <f>SUM(BP74:BP77)</f>
        <v>0</v>
      </c>
      <c r="CB78" s="7" t="s">
        <v>86</v>
      </c>
      <c r="CC78" s="12"/>
      <c r="CD78" s="191">
        <f>(CD74*CO74)+(CD75*CO75)+(CD76*CO76)+(CD77*CO77)</f>
        <v>0</v>
      </c>
      <c r="CE78" s="191">
        <f>(CE74*CO74)+(CE75*CO75)+(CE76*CO76)+(CE77*CO77)</f>
        <v>0</v>
      </c>
      <c r="CF78" s="191">
        <f>(CF74*CO74)+(CF75*CO75)+(CF76*CO76)+(CF77*CO77)</f>
        <v>0</v>
      </c>
      <c r="CG78" s="191">
        <f>(CG74*CO74)+(CG75*CO75)+(CG76*CO76)+(CG77*CO77)</f>
        <v>0</v>
      </c>
      <c r="CH78" s="191">
        <f>(CH74*CO74)+(CH75*CO75)+(CH76*CO76)+(CH77*CO77)</f>
        <v>0</v>
      </c>
      <c r="CI78" s="191">
        <f>(CI74*CO74)+(CI75*CO75)+(CI76*CO76)+(CI77*CO77)</f>
        <v>0</v>
      </c>
      <c r="CJ78" s="191">
        <f>(CJ74*CO74)+(CJ75*CO75)+(CJ76*CO76)+(CJ77*CO77)</f>
        <v>0</v>
      </c>
      <c r="CL78" s="183"/>
      <c r="CM78" s="121"/>
      <c r="CN78" s="121"/>
      <c r="CO78" s="27"/>
      <c r="CP78" s="19">
        <f>SUM(CP74:CP77)</f>
        <v>0</v>
      </c>
    </row>
    <row r="79" spans="2:94" x14ac:dyDescent="0.35">
      <c r="B79" s="7"/>
      <c r="C79" s="12"/>
      <c r="G79" s="12"/>
      <c r="L79" s="183"/>
      <c r="M79" s="121"/>
      <c r="N79" s="121"/>
      <c r="O79" s="27"/>
      <c r="P79" s="18"/>
      <c r="AB79" s="7"/>
      <c r="AC79" s="12"/>
      <c r="AG79" s="12"/>
      <c r="AL79" s="183"/>
      <c r="AM79" s="121"/>
      <c r="AN79" s="121"/>
      <c r="AO79" s="27"/>
      <c r="AP79" s="18"/>
      <c r="BB79" s="7"/>
      <c r="BC79" s="12"/>
      <c r="BG79" s="12"/>
      <c r="BL79" s="183"/>
      <c r="BM79" s="121"/>
      <c r="BN79" s="121"/>
      <c r="BO79" s="27"/>
      <c r="BP79" s="18"/>
      <c r="CB79" s="7"/>
      <c r="CC79" s="12"/>
      <c r="CG79" s="12"/>
      <c r="CL79" s="183"/>
      <c r="CM79" s="121"/>
      <c r="CN79" s="121"/>
      <c r="CO79" s="27"/>
      <c r="CP79" s="18"/>
    </row>
    <row r="80" spans="2:94" hidden="1" x14ac:dyDescent="0.35">
      <c r="B80" s="26" t="s">
        <v>157</v>
      </c>
      <c r="C80" s="12"/>
      <c r="G80" s="12"/>
      <c r="L80" s="183"/>
      <c r="M80" s="121"/>
      <c r="N80" s="121"/>
      <c r="O80" s="27"/>
      <c r="P80" s="18"/>
      <c r="AB80" s="26" t="s">
        <v>157</v>
      </c>
      <c r="AC80" s="12"/>
      <c r="AG80" s="12"/>
      <c r="AL80" s="183"/>
      <c r="AM80" s="121"/>
      <c r="AN80" s="121"/>
      <c r="AO80" s="27"/>
      <c r="AP80" s="18"/>
      <c r="BB80" s="26" t="s">
        <v>157</v>
      </c>
      <c r="BC80" s="12"/>
      <c r="BG80" s="12"/>
      <c r="BL80" s="183"/>
      <c r="BM80" s="121"/>
      <c r="BN80" s="121"/>
      <c r="BO80" s="27"/>
      <c r="BP80" s="18"/>
      <c r="CB80" s="26" t="s">
        <v>157</v>
      </c>
      <c r="CC80" s="12"/>
      <c r="CG80" s="12"/>
      <c r="CL80" s="183"/>
      <c r="CM80" s="121"/>
      <c r="CN80" s="121"/>
      <c r="CO80" s="27"/>
      <c r="CP80" s="18"/>
    </row>
    <row r="81" spans="2:113" hidden="1" x14ac:dyDescent="0.35">
      <c r="B81" s="310"/>
      <c r="C81" s="115"/>
      <c r="D81" s="86"/>
      <c r="E81" s="86"/>
      <c r="F81" s="86"/>
      <c r="G81" s="86"/>
      <c r="H81" s="86"/>
      <c r="I81" s="86"/>
      <c r="J81" s="86"/>
      <c r="K81">
        <f t="shared" ref="K81:K82" si="234">SUM(D81:J81)</f>
        <v>0</v>
      </c>
      <c r="L81" s="119">
        <v>20</v>
      </c>
      <c r="M81" s="87">
        <v>0.1105</v>
      </c>
      <c r="N81" s="88">
        <v>0.08</v>
      </c>
      <c r="O81" s="27">
        <f t="shared" ref="O81:O82" si="235">L81*(1+M81+N81)</f>
        <v>23.810000000000002</v>
      </c>
      <c r="P81" s="18">
        <f t="shared" ref="P81:P82" si="236">K81*O81</f>
        <v>0</v>
      </c>
      <c r="AB81" s="310">
        <f>B81</f>
        <v>0</v>
      </c>
      <c r="AC81" s="115"/>
      <c r="AD81" s="86"/>
      <c r="AE81" s="86"/>
      <c r="AF81" s="86"/>
      <c r="AG81" s="86"/>
      <c r="AH81" s="86"/>
      <c r="AI81" s="86"/>
      <c r="AJ81" s="86"/>
      <c r="AK81">
        <f t="shared" ref="AK81:AK82" si="237">SUM(AD81:AJ81)</f>
        <v>0</v>
      </c>
      <c r="AL81" s="119">
        <f>L81</f>
        <v>20</v>
      </c>
      <c r="AM81" s="87">
        <v>0.1105</v>
      </c>
      <c r="AN81" s="88">
        <v>0.08</v>
      </c>
      <c r="AO81" s="27">
        <f t="shared" ref="AO81:AO82" si="238">AL81*(1+AM81+AN81)</f>
        <v>23.810000000000002</v>
      </c>
      <c r="AP81" s="18">
        <f t="shared" ref="AP81:AP82" si="239">AK81*AO81</f>
        <v>0</v>
      </c>
      <c r="BB81" s="310">
        <f>AB81</f>
        <v>0</v>
      </c>
      <c r="BC81" s="115"/>
      <c r="BD81" s="86"/>
      <c r="BE81" s="86"/>
      <c r="BF81" s="86"/>
      <c r="BG81" s="86"/>
      <c r="BH81" s="86"/>
      <c r="BI81" s="86"/>
      <c r="BJ81" s="86"/>
      <c r="BK81">
        <f t="shared" ref="BK81:BK82" si="240">SUM(BD81:BJ81)</f>
        <v>0</v>
      </c>
      <c r="BL81" s="119">
        <f>AL81</f>
        <v>20</v>
      </c>
      <c r="BM81" s="87">
        <v>0.1105</v>
      </c>
      <c r="BN81" s="88">
        <v>0.08</v>
      </c>
      <c r="BO81" s="27">
        <f t="shared" ref="BO81:BO82" si="241">BL81*(1+BM81+BN81)</f>
        <v>23.810000000000002</v>
      </c>
      <c r="BP81" s="18">
        <f t="shared" ref="BP81:BP82" si="242">BK81*BO81</f>
        <v>0</v>
      </c>
      <c r="CB81" s="310">
        <f>BB81</f>
        <v>0</v>
      </c>
      <c r="CC81" s="115"/>
      <c r="CD81" s="86"/>
      <c r="CE81" s="86"/>
      <c r="CF81" s="86"/>
      <c r="CG81" s="86"/>
      <c r="CH81" s="86"/>
      <c r="CI81" s="86"/>
      <c r="CJ81" s="86"/>
      <c r="CK81">
        <f t="shared" ref="CK81:CK82" si="243">SUM(CD81:CJ81)</f>
        <v>0</v>
      </c>
      <c r="CL81" s="119">
        <f>BL81</f>
        <v>20</v>
      </c>
      <c r="CM81" s="87">
        <v>0.1105</v>
      </c>
      <c r="CN81" s="88">
        <v>0.08</v>
      </c>
      <c r="CO81" s="27">
        <f t="shared" ref="CO81:CO82" si="244">CL81*(1+CM81+CN81)</f>
        <v>23.810000000000002</v>
      </c>
      <c r="CP81" s="18">
        <f t="shared" ref="CP81:CP82" si="245">CK81*CO81</f>
        <v>0</v>
      </c>
    </row>
    <row r="82" spans="2:113" hidden="1" x14ac:dyDescent="0.35">
      <c r="B82" s="310"/>
      <c r="C82" s="115"/>
      <c r="D82" s="86"/>
      <c r="E82" s="86"/>
      <c r="F82" s="86"/>
      <c r="G82" s="86"/>
      <c r="H82" s="86"/>
      <c r="I82" s="86"/>
      <c r="J82" s="86"/>
      <c r="K82">
        <f t="shared" si="234"/>
        <v>0</v>
      </c>
      <c r="L82" s="119">
        <v>20</v>
      </c>
      <c r="M82" s="87">
        <v>8.7999999999999995E-2</v>
      </c>
      <c r="N82" s="88">
        <v>0.08</v>
      </c>
      <c r="O82" s="27">
        <f t="shared" si="235"/>
        <v>23.360000000000003</v>
      </c>
      <c r="P82" s="18">
        <f t="shared" si="236"/>
        <v>0</v>
      </c>
      <c r="AB82" s="310">
        <f t="shared" ref="AB82:AB83" si="246">B82</f>
        <v>0</v>
      </c>
      <c r="AC82" s="115"/>
      <c r="AD82" s="86"/>
      <c r="AE82" s="86"/>
      <c r="AF82" s="86"/>
      <c r="AG82" s="86"/>
      <c r="AH82" s="86"/>
      <c r="AI82" s="86"/>
      <c r="AJ82" s="86"/>
      <c r="AK82">
        <f t="shared" si="237"/>
        <v>0</v>
      </c>
      <c r="AL82" s="119">
        <f t="shared" ref="AL82:AL83" si="247">L82</f>
        <v>20</v>
      </c>
      <c r="AM82" s="87">
        <v>8.7999999999999995E-2</v>
      </c>
      <c r="AN82" s="88">
        <v>0.08</v>
      </c>
      <c r="AO82" s="27">
        <f t="shared" si="238"/>
        <v>23.360000000000003</v>
      </c>
      <c r="AP82" s="18">
        <f t="shared" si="239"/>
        <v>0</v>
      </c>
      <c r="BB82" s="310">
        <f t="shared" ref="BB82:BB83" si="248">AB82</f>
        <v>0</v>
      </c>
      <c r="BC82" s="115"/>
      <c r="BD82" s="86"/>
      <c r="BE82" s="86"/>
      <c r="BF82" s="86"/>
      <c r="BG82" s="86"/>
      <c r="BH82" s="86"/>
      <c r="BI82" s="86"/>
      <c r="BJ82" s="86"/>
      <c r="BK82">
        <f t="shared" si="240"/>
        <v>0</v>
      </c>
      <c r="BL82" s="119">
        <f t="shared" ref="BL82:BL83" si="249">AL82</f>
        <v>20</v>
      </c>
      <c r="BM82" s="87">
        <v>8.7999999999999995E-2</v>
      </c>
      <c r="BN82" s="88">
        <v>0.08</v>
      </c>
      <c r="BO82" s="27">
        <f t="shared" si="241"/>
        <v>23.360000000000003</v>
      </c>
      <c r="BP82" s="18">
        <f t="shared" si="242"/>
        <v>0</v>
      </c>
      <c r="CB82" s="310">
        <f t="shared" ref="CB82:CB83" si="250">BB82</f>
        <v>0</v>
      </c>
      <c r="CC82" s="115"/>
      <c r="CD82" s="86"/>
      <c r="CE82" s="86"/>
      <c r="CF82" s="86"/>
      <c r="CG82" s="86"/>
      <c r="CH82" s="86"/>
      <c r="CI82" s="86"/>
      <c r="CJ82" s="86"/>
      <c r="CK82">
        <f t="shared" si="243"/>
        <v>0</v>
      </c>
      <c r="CL82" s="119">
        <f t="shared" ref="CL82:CL83" si="251">BL82</f>
        <v>20</v>
      </c>
      <c r="CM82" s="87">
        <v>8.7999999999999995E-2</v>
      </c>
      <c r="CN82" s="88">
        <v>0.08</v>
      </c>
      <c r="CO82" s="27">
        <f t="shared" si="244"/>
        <v>23.360000000000003</v>
      </c>
      <c r="CP82" s="18">
        <f t="shared" si="245"/>
        <v>0</v>
      </c>
    </row>
    <row r="83" spans="2:113" s="3" customFormat="1" hidden="1" x14ac:dyDescent="0.35">
      <c r="B83" s="310" t="s">
        <v>0</v>
      </c>
      <c r="C83" s="115"/>
      <c r="D83" s="86"/>
      <c r="E83" s="86"/>
      <c r="F83" s="86"/>
      <c r="G83" s="86"/>
      <c r="H83" s="86"/>
      <c r="I83" s="86"/>
      <c r="J83" s="86"/>
      <c r="K83">
        <f>SUM(D83:J83)</f>
        <v>0</v>
      </c>
      <c r="L83" s="119">
        <v>20</v>
      </c>
      <c r="M83" s="87">
        <v>8.7999999999999995E-2</v>
      </c>
      <c r="N83" s="88">
        <v>0.08</v>
      </c>
      <c r="O83" s="27">
        <f>L83*(1+M83+N83)</f>
        <v>23.360000000000003</v>
      </c>
      <c r="P83" s="18">
        <f>K83*O83</f>
        <v>0</v>
      </c>
      <c r="AB83" s="310" t="str">
        <f t="shared" si="246"/>
        <v>Other</v>
      </c>
      <c r="AC83" s="115"/>
      <c r="AD83" s="86"/>
      <c r="AE83" s="86"/>
      <c r="AF83" s="86"/>
      <c r="AG83" s="86"/>
      <c r="AH83" s="86"/>
      <c r="AI83" s="86"/>
      <c r="AJ83" s="86"/>
      <c r="AK83">
        <f>SUM(AD83:AJ83)</f>
        <v>0</v>
      </c>
      <c r="AL83" s="119">
        <f t="shared" si="247"/>
        <v>20</v>
      </c>
      <c r="AM83" s="87">
        <v>8.7999999999999995E-2</v>
      </c>
      <c r="AN83" s="88">
        <v>0.08</v>
      </c>
      <c r="AO83" s="27">
        <f>AL83*(1+AM83+AN83)</f>
        <v>23.360000000000003</v>
      </c>
      <c r="AP83" s="18">
        <f>AK83*AO83</f>
        <v>0</v>
      </c>
      <c r="BB83" s="310" t="str">
        <f t="shared" si="248"/>
        <v>Other</v>
      </c>
      <c r="BC83" s="115"/>
      <c r="BD83" s="86"/>
      <c r="BE83" s="86"/>
      <c r="BF83" s="86"/>
      <c r="BG83" s="86"/>
      <c r="BH83" s="86"/>
      <c r="BI83" s="86"/>
      <c r="BJ83" s="86"/>
      <c r="BK83">
        <f>SUM(BD83:BJ83)</f>
        <v>0</v>
      </c>
      <c r="BL83" s="119">
        <f t="shared" si="249"/>
        <v>20</v>
      </c>
      <c r="BM83" s="87">
        <v>8.7999999999999995E-2</v>
      </c>
      <c r="BN83" s="88">
        <v>0.08</v>
      </c>
      <c r="BO83" s="27">
        <f>BL83*(1+BM83+BN83)</f>
        <v>23.360000000000003</v>
      </c>
      <c r="BP83" s="18">
        <f>BK83*BO83</f>
        <v>0</v>
      </c>
      <c r="CB83" s="310" t="str">
        <f t="shared" si="250"/>
        <v>Other</v>
      </c>
      <c r="CC83" s="115"/>
      <c r="CD83" s="86"/>
      <c r="CE83" s="86"/>
      <c r="CF83" s="86"/>
      <c r="CG83" s="86"/>
      <c r="CH83" s="86"/>
      <c r="CI83" s="86"/>
      <c r="CJ83" s="86"/>
      <c r="CK83">
        <f>SUM(CD83:CJ83)</f>
        <v>0</v>
      </c>
      <c r="CL83" s="119">
        <f t="shared" si="251"/>
        <v>20</v>
      </c>
      <c r="CM83" s="87">
        <v>8.7999999999999995E-2</v>
      </c>
      <c r="CN83" s="88">
        <v>0.08</v>
      </c>
      <c r="CO83" s="27">
        <f>CL83*(1+CM83+CN83)</f>
        <v>23.360000000000003</v>
      </c>
      <c r="CP83" s="18">
        <f>CK83*CO83</f>
        <v>0</v>
      </c>
    </row>
    <row r="84" spans="2:113" s="3" customFormat="1" hidden="1" x14ac:dyDescent="0.35">
      <c r="B84" s="7" t="s">
        <v>86</v>
      </c>
      <c r="C84" s="12"/>
      <c r="D84" s="191">
        <f>(D81*O81)+(D82*O82)+(D83*O83)</f>
        <v>0</v>
      </c>
      <c r="E84" s="191">
        <f>(E81*O81)+(E82*O82)+(E83*O83)</f>
        <v>0</v>
      </c>
      <c r="F84" s="191">
        <f>(F81*O81)+(F82*O82)+(F83*O83)</f>
        <v>0</v>
      </c>
      <c r="G84" s="191">
        <f>(G81*O81)+(G82*O82)+(G83*O83)</f>
        <v>0</v>
      </c>
      <c r="H84" s="191">
        <f>(H81*O81)+(H82*O82)+(H83*O83)</f>
        <v>0</v>
      </c>
      <c r="I84" s="191">
        <f>(I81*O81)+(I82*O82)+(I83*O83)</f>
        <v>0</v>
      </c>
      <c r="J84" s="191">
        <f>(J81*O81)+(J82*O82)+(J83*O83)</f>
        <v>0</v>
      </c>
      <c r="K84"/>
      <c r="L84" s="183"/>
      <c r="M84" s="121"/>
      <c r="N84" s="121"/>
      <c r="O84" s="16"/>
      <c r="P84" s="19">
        <f>SUM(P81:P83)</f>
        <v>0</v>
      </c>
      <c r="AB84" s="7" t="s">
        <v>86</v>
      </c>
      <c r="AC84" s="12"/>
      <c r="AD84" s="191">
        <f>(AD81*AO81)+(AD82*AO82)+(AD83*AO83)</f>
        <v>0</v>
      </c>
      <c r="AE84" s="191">
        <f>(AE81*AO81)+(AE82*AO82)+(AE83*AO83)</f>
        <v>0</v>
      </c>
      <c r="AF84" s="191">
        <f>(AF81*AO81)+(AF82*AO82)+(AF83*AO83)</f>
        <v>0</v>
      </c>
      <c r="AG84" s="191">
        <f>(AG81*AO81)+(AG82*AO82)+(AG83*AO83)</f>
        <v>0</v>
      </c>
      <c r="AH84" s="191">
        <f>(AH81*AO81)+(AH82*AO82)+(AH83*AO83)</f>
        <v>0</v>
      </c>
      <c r="AI84" s="191">
        <f>(AI81*AO81)+(AI82*AO82)+(AI83*AO83)</f>
        <v>0</v>
      </c>
      <c r="AJ84" s="191">
        <f>(AJ81*AO81)+(AJ82*AO82)+(AJ83*AO83)</f>
        <v>0</v>
      </c>
      <c r="AK84"/>
      <c r="AL84" s="183"/>
      <c r="AM84" s="121"/>
      <c r="AN84" s="121"/>
      <c r="AO84" s="16"/>
      <c r="AP84" s="19">
        <f>SUM(AP81:AP83)</f>
        <v>0</v>
      </c>
      <c r="BB84" s="7" t="s">
        <v>86</v>
      </c>
      <c r="BC84" s="12"/>
      <c r="BD84" s="191">
        <f>(BD81*BO81)+(BD82*BO82)+(BD83*BO83)</f>
        <v>0</v>
      </c>
      <c r="BE84" s="191">
        <f>(BE81*BO81)+(BE82*BO82)+(BE83*BO83)</f>
        <v>0</v>
      </c>
      <c r="BF84" s="191">
        <f>(BF81*BO81)+(BF82*BO82)+(BF83*BO83)</f>
        <v>0</v>
      </c>
      <c r="BG84" s="191">
        <f>(BG81*BO81)+(BG82*BO82)+(BG83*BO83)</f>
        <v>0</v>
      </c>
      <c r="BH84" s="191">
        <f>(BH81*BO81)+(BH82*BO82)+(BH83*BO83)</f>
        <v>0</v>
      </c>
      <c r="BI84" s="191">
        <f>(BI81*BO81)+(BI82*BO82)+(BI83*BO83)</f>
        <v>0</v>
      </c>
      <c r="BJ84" s="191">
        <f>(BJ81*BO81)+(BJ82*BO82)+(BJ83*BO83)</f>
        <v>0</v>
      </c>
      <c r="BK84"/>
      <c r="BL84" s="183"/>
      <c r="BM84" s="121"/>
      <c r="BN84" s="121"/>
      <c r="BO84" s="16"/>
      <c r="BP84" s="19">
        <f>SUM(BP81:BP83)</f>
        <v>0</v>
      </c>
      <c r="CB84" s="7" t="s">
        <v>86</v>
      </c>
      <c r="CC84" s="12"/>
      <c r="CD84" s="191">
        <f>(CD81*CO81)+(CD82*CO82)+(CD83*CO83)</f>
        <v>0</v>
      </c>
      <c r="CE84" s="191">
        <f>(CE81*CO81)+(CE82*CO82)+(CE83*CO83)</f>
        <v>0</v>
      </c>
      <c r="CF84" s="191">
        <f>(CF81*CO81)+(CF82*CO82)+(CF83*CO83)</f>
        <v>0</v>
      </c>
      <c r="CG84" s="191">
        <f>(CG81*CO81)+(CG82*CO82)+(CG83*CO83)</f>
        <v>0</v>
      </c>
      <c r="CH84" s="191">
        <f>(CH81*CO81)+(CH82*CO82)+(CH83*CO83)</f>
        <v>0</v>
      </c>
      <c r="CI84" s="191">
        <f>(CI81*CO81)+(CI82*CO82)+(CI83*CO83)</f>
        <v>0</v>
      </c>
      <c r="CJ84" s="191">
        <f>(CJ81*CO81)+(CJ82*CO82)+(CJ83*CO83)</f>
        <v>0</v>
      </c>
      <c r="CK84"/>
      <c r="CL84" s="183"/>
      <c r="CM84" s="121"/>
      <c r="CN84" s="121"/>
      <c r="CO84" s="16"/>
      <c r="CP84" s="19">
        <f>SUM(CP81:CP83)</f>
        <v>0</v>
      </c>
    </row>
    <row r="85" spans="2:113" s="3" customFormat="1" hidden="1" x14ac:dyDescent="0.35">
      <c r="B85" s="7"/>
      <c r="C85" s="12"/>
      <c r="D85"/>
      <c r="E85"/>
      <c r="F85"/>
      <c r="G85" s="12"/>
      <c r="H85"/>
      <c r="I85"/>
      <c r="J85"/>
      <c r="K85"/>
      <c r="L85" s="183"/>
      <c r="M85" s="121"/>
      <c r="N85" s="121"/>
      <c r="O85" s="16"/>
      <c r="P85" s="18"/>
      <c r="AB85" s="7"/>
      <c r="AC85" s="12"/>
      <c r="AD85"/>
      <c r="AE85"/>
      <c r="AF85"/>
      <c r="AG85" s="12"/>
      <c r="AH85"/>
      <c r="AI85"/>
      <c r="AJ85"/>
      <c r="AK85"/>
      <c r="AL85" s="183"/>
      <c r="AM85" s="121"/>
      <c r="AN85" s="121"/>
      <c r="AO85" s="16"/>
      <c r="AP85" s="18"/>
      <c r="BB85" s="7"/>
      <c r="BC85" s="12"/>
      <c r="BD85"/>
      <c r="BE85"/>
      <c r="BF85"/>
      <c r="BG85" s="12"/>
      <c r="BH85"/>
      <c r="BI85"/>
      <c r="BJ85"/>
      <c r="BK85"/>
      <c r="BL85" s="183"/>
      <c r="BM85" s="121"/>
      <c r="BN85" s="121"/>
      <c r="BO85" s="16"/>
      <c r="BP85" s="18"/>
      <c r="CB85" s="7"/>
      <c r="CC85" s="12"/>
      <c r="CD85"/>
      <c r="CE85"/>
      <c r="CF85"/>
      <c r="CG85" s="12"/>
      <c r="CH85"/>
      <c r="CI85"/>
      <c r="CJ85"/>
      <c r="CK85"/>
      <c r="CL85" s="183"/>
      <c r="CM85" s="121"/>
      <c r="CN85" s="121"/>
      <c r="CO85" s="16"/>
      <c r="CP85" s="18"/>
    </row>
    <row r="86" spans="2:113" s="3" customFormat="1" x14ac:dyDescent="0.35">
      <c r="B86" s="26" t="s">
        <v>135</v>
      </c>
      <c r="C86" s="12"/>
      <c r="D86"/>
      <c r="E86"/>
      <c r="F86"/>
      <c r="G86" s="12"/>
      <c r="H86"/>
      <c r="I86"/>
      <c r="J86"/>
      <c r="K86"/>
      <c r="L86" s="183"/>
      <c r="M86" s="121"/>
      <c r="N86" s="121"/>
      <c r="O86" s="16"/>
      <c r="P86" s="18"/>
      <c r="AB86" s="26" t="s">
        <v>135</v>
      </c>
      <c r="AC86" s="12"/>
      <c r="AD86"/>
      <c r="AE86"/>
      <c r="AF86"/>
      <c r="AG86" s="12"/>
      <c r="AH86"/>
      <c r="AI86"/>
      <c r="AJ86"/>
      <c r="AK86"/>
      <c r="AL86" s="183"/>
      <c r="AM86" s="121"/>
      <c r="AN86" s="121"/>
      <c r="AO86" s="16"/>
      <c r="AP86" s="18"/>
      <c r="BB86" s="26" t="s">
        <v>135</v>
      </c>
      <c r="BC86" s="12"/>
      <c r="BD86"/>
      <c r="BE86"/>
      <c r="BF86"/>
      <c r="BG86" s="12"/>
      <c r="BH86"/>
      <c r="BI86"/>
      <c r="BJ86"/>
      <c r="BK86"/>
      <c r="BL86" s="183"/>
      <c r="BM86" s="121"/>
      <c r="BN86" s="121"/>
      <c r="BO86" s="16"/>
      <c r="BP86" s="18"/>
      <c r="CB86" s="26" t="s">
        <v>135</v>
      </c>
      <c r="CC86" s="12"/>
      <c r="CD86"/>
      <c r="CE86"/>
      <c r="CF86"/>
      <c r="CG86" s="12"/>
      <c r="CH86"/>
      <c r="CI86"/>
      <c r="CJ86"/>
      <c r="CK86"/>
      <c r="CL86" s="183"/>
      <c r="CM86" s="121"/>
      <c r="CN86" s="121"/>
      <c r="CO86" s="16"/>
      <c r="CP86" s="18"/>
    </row>
    <row r="87" spans="2:113" s="3" customFormat="1" x14ac:dyDescent="0.35">
      <c r="B87" s="310" t="s">
        <v>277</v>
      </c>
      <c r="C87" s="115"/>
      <c r="D87" s="86"/>
      <c r="E87" s="86"/>
      <c r="F87" s="86"/>
      <c r="G87" s="86"/>
      <c r="H87" s="86"/>
      <c r="I87" s="86"/>
      <c r="J87" s="86"/>
      <c r="K87">
        <f>SUM(D87:J87)</f>
        <v>0</v>
      </c>
      <c r="L87" s="119">
        <v>0</v>
      </c>
      <c r="M87" s="87">
        <v>0.1105</v>
      </c>
      <c r="N87" s="88">
        <v>0.08</v>
      </c>
      <c r="O87" s="27">
        <f>L87*(1+M87+N87)</f>
        <v>0</v>
      </c>
      <c r="P87" s="18">
        <f>K87*O87</f>
        <v>0</v>
      </c>
      <c r="AB87" s="310" t="str">
        <f>B87</f>
        <v>Gardeners</v>
      </c>
      <c r="AC87" s="115"/>
      <c r="AD87" s="86"/>
      <c r="AE87" s="86"/>
      <c r="AF87" s="86"/>
      <c r="AG87" s="86"/>
      <c r="AH87" s="86"/>
      <c r="AI87" s="86"/>
      <c r="AJ87" s="86"/>
      <c r="AK87">
        <f>SUM(AD87:AJ87)</f>
        <v>0</v>
      </c>
      <c r="AL87" s="119">
        <f>L87</f>
        <v>0</v>
      </c>
      <c r="AM87" s="87">
        <f>M87</f>
        <v>0.1105</v>
      </c>
      <c r="AN87" s="88">
        <v>0.08</v>
      </c>
      <c r="AO87" s="27">
        <f>AL87*(1+AM87+AN87)</f>
        <v>0</v>
      </c>
      <c r="AP87" s="18">
        <f>AK87*AO87</f>
        <v>0</v>
      </c>
      <c r="BB87" s="310" t="str">
        <f>AB87</f>
        <v>Gardeners</v>
      </c>
      <c r="BC87" s="115"/>
      <c r="BD87" s="86"/>
      <c r="BE87" s="86"/>
      <c r="BF87" s="86"/>
      <c r="BG87" s="86"/>
      <c r="BH87" s="86"/>
      <c r="BI87" s="86"/>
      <c r="BJ87" s="86"/>
      <c r="BK87">
        <f>SUM(BD87:BJ87)</f>
        <v>0</v>
      </c>
      <c r="BL87" s="119">
        <f>AL87</f>
        <v>0</v>
      </c>
      <c r="BM87" s="87">
        <f t="shared" ref="BM87:BM88" si="252">AM87</f>
        <v>0.1105</v>
      </c>
      <c r="BN87" s="88">
        <v>0.08</v>
      </c>
      <c r="BO87" s="27">
        <f>BL87*(1+BM87+BN87)</f>
        <v>0</v>
      </c>
      <c r="BP87" s="18">
        <f>BK87*BO87</f>
        <v>0</v>
      </c>
      <c r="CB87" s="310" t="str">
        <f>BB87</f>
        <v>Gardeners</v>
      </c>
      <c r="CC87" s="115"/>
      <c r="CD87" s="86"/>
      <c r="CE87" s="86"/>
      <c r="CF87" s="86"/>
      <c r="CG87" s="86"/>
      <c r="CH87" s="86"/>
      <c r="CI87" s="86"/>
      <c r="CJ87" s="86"/>
      <c r="CK87">
        <f>SUM(CD87:CJ87)</f>
        <v>0</v>
      </c>
      <c r="CL87" s="119">
        <f>BL87</f>
        <v>0</v>
      </c>
      <c r="CM87" s="87">
        <f t="shared" ref="CM87:CM88" si="253">BM87</f>
        <v>0.1105</v>
      </c>
      <c r="CN87" s="88">
        <v>0.08</v>
      </c>
      <c r="CO87" s="27">
        <f>CL87*(1+CM87+CN87)</f>
        <v>0</v>
      </c>
      <c r="CP87" s="18">
        <f>CK87*CO87</f>
        <v>0</v>
      </c>
    </row>
    <row r="88" spans="2:113" s="3" customFormat="1" x14ac:dyDescent="0.35">
      <c r="B88" s="310"/>
      <c r="C88" s="115"/>
      <c r="D88" s="86"/>
      <c r="E88" s="86"/>
      <c r="F88" s="86"/>
      <c r="G88" s="86"/>
      <c r="H88" s="86"/>
      <c r="I88" s="86"/>
      <c r="J88" s="86"/>
      <c r="K88">
        <f>SUM(D88:J88)</f>
        <v>0</v>
      </c>
      <c r="L88" s="119">
        <v>0</v>
      </c>
      <c r="M88" s="87">
        <v>8.7999999999999995E-2</v>
      </c>
      <c r="N88" s="88">
        <v>0.08</v>
      </c>
      <c r="O88" s="27">
        <f>L88*(1+M88+N88)</f>
        <v>0</v>
      </c>
      <c r="P88" s="18">
        <f>K88*O88</f>
        <v>0</v>
      </c>
      <c r="AB88" s="310">
        <f>B88</f>
        <v>0</v>
      </c>
      <c r="AC88" s="115"/>
      <c r="AD88" s="86"/>
      <c r="AE88" s="86"/>
      <c r="AF88" s="86"/>
      <c r="AG88" s="86"/>
      <c r="AH88" s="86"/>
      <c r="AI88" s="86"/>
      <c r="AJ88" s="86"/>
      <c r="AK88">
        <f>SUM(AD88:AJ88)</f>
        <v>0</v>
      </c>
      <c r="AL88" s="119">
        <f>L88</f>
        <v>0</v>
      </c>
      <c r="AM88" s="87">
        <f>M88</f>
        <v>8.7999999999999995E-2</v>
      </c>
      <c r="AN88" s="88">
        <v>0.08</v>
      </c>
      <c r="AO88" s="27">
        <f>AL88*(1+AM88+AN88)</f>
        <v>0</v>
      </c>
      <c r="AP88" s="18">
        <f>AK88*AO88</f>
        <v>0</v>
      </c>
      <c r="BB88" s="310">
        <f>AB88</f>
        <v>0</v>
      </c>
      <c r="BC88" s="115"/>
      <c r="BD88" s="86"/>
      <c r="BE88" s="86"/>
      <c r="BF88" s="86"/>
      <c r="BG88" s="86"/>
      <c r="BH88" s="86"/>
      <c r="BI88" s="86"/>
      <c r="BJ88" s="86"/>
      <c r="BK88">
        <f>SUM(BD88:BJ88)</f>
        <v>0</v>
      </c>
      <c r="BL88" s="119">
        <f>AL88</f>
        <v>0</v>
      </c>
      <c r="BM88" s="87">
        <f t="shared" si="252"/>
        <v>8.7999999999999995E-2</v>
      </c>
      <c r="BN88" s="88">
        <v>0.08</v>
      </c>
      <c r="BO88" s="27">
        <f>BL88*(1+BM88+BN88)</f>
        <v>0</v>
      </c>
      <c r="BP88" s="18">
        <f>BK88*BO88</f>
        <v>0</v>
      </c>
      <c r="CB88" s="310">
        <f>BB88</f>
        <v>0</v>
      </c>
      <c r="CC88" s="115"/>
      <c r="CD88" s="86"/>
      <c r="CE88" s="86"/>
      <c r="CF88" s="86"/>
      <c r="CG88" s="86"/>
      <c r="CH88" s="86"/>
      <c r="CI88" s="86"/>
      <c r="CJ88" s="86"/>
      <c r="CK88">
        <f>SUM(CD88:CJ88)</f>
        <v>0</v>
      </c>
      <c r="CL88" s="119">
        <f>BL88</f>
        <v>0</v>
      </c>
      <c r="CM88" s="87">
        <f t="shared" si="253"/>
        <v>8.7999999999999995E-2</v>
      </c>
      <c r="CN88" s="88">
        <v>0.08</v>
      </c>
      <c r="CO88" s="27">
        <f>CL88*(1+CM88+CN88)</f>
        <v>0</v>
      </c>
      <c r="CP88" s="18">
        <f>CK88*CO88</f>
        <v>0</v>
      </c>
    </row>
    <row r="89" spans="2:113" x14ac:dyDescent="0.35">
      <c r="B89" s="7" t="s">
        <v>86</v>
      </c>
      <c r="C89" s="12"/>
      <c r="D89" s="191">
        <f>(D87*O87)+(D88*O88)</f>
        <v>0</v>
      </c>
      <c r="E89" s="191">
        <f>(E87*O87)+(E88*O88)</f>
        <v>0</v>
      </c>
      <c r="F89" s="191">
        <f>(F87*O87)+(F88*O88)</f>
        <v>0</v>
      </c>
      <c r="G89" s="191">
        <f>(G87*O87)+(G88*O88)</f>
        <v>0</v>
      </c>
      <c r="H89" s="191">
        <f>(H87*O87)+(H88*O88)</f>
        <v>0</v>
      </c>
      <c r="I89" s="191">
        <f>(I87*O87)+(I88*O88)</f>
        <v>0</v>
      </c>
      <c r="J89" s="191">
        <f>(J87*O87)+(J88*O88)</f>
        <v>0</v>
      </c>
      <c r="L89" s="183"/>
      <c r="M89" s="121"/>
      <c r="N89" s="121"/>
      <c r="O89" s="16"/>
      <c r="P89" s="19">
        <f>SUM(P87:P88)</f>
        <v>0</v>
      </c>
      <c r="AB89" s="7" t="s">
        <v>86</v>
      </c>
      <c r="AC89" s="12"/>
      <c r="AD89" s="191">
        <f>(AD87*AO87)+(AD88*AO88)</f>
        <v>0</v>
      </c>
      <c r="AE89" s="191">
        <f>(AE87*AO87)+(AE88*AO88)</f>
        <v>0</v>
      </c>
      <c r="AF89" s="191">
        <f>(AF87*AO87)+(AF88*AO88)</f>
        <v>0</v>
      </c>
      <c r="AG89" s="191">
        <f>(AG87*AO87)+(AG88*AO88)</f>
        <v>0</v>
      </c>
      <c r="AH89" s="191">
        <f>(AH87*AO87)+(AH88*AO88)</f>
        <v>0</v>
      </c>
      <c r="AI89" s="191">
        <f>(AI87*AO87)+(AI88*AO88)</f>
        <v>0</v>
      </c>
      <c r="AJ89" s="191">
        <f>(AJ87*AO87)+(AJ88*AO88)</f>
        <v>0</v>
      </c>
      <c r="AL89" s="183"/>
      <c r="AM89" s="121"/>
      <c r="AN89" s="121"/>
      <c r="AO89" s="16"/>
      <c r="AP89" s="19">
        <f>SUM(AP87:AP88)</f>
        <v>0</v>
      </c>
      <c r="BB89" s="7" t="s">
        <v>86</v>
      </c>
      <c r="BC89" s="12"/>
      <c r="BD89" s="191">
        <f>(BD87*BO87)+(BD88*BO88)</f>
        <v>0</v>
      </c>
      <c r="BE89" s="191">
        <f>(BE87*BO87)+(BE88*BO88)</f>
        <v>0</v>
      </c>
      <c r="BF89" s="191">
        <f>(BF87*BO87)+(BF88*BO88)</f>
        <v>0</v>
      </c>
      <c r="BG89" s="191">
        <f>(BG87*BO87)+(BG88*BO88)</f>
        <v>0</v>
      </c>
      <c r="BH89" s="191">
        <f>(BH87*BO87)+(BH88*BO88)</f>
        <v>0</v>
      </c>
      <c r="BI89" s="191">
        <f>(BI87*BO87)+(BI88*BO88)</f>
        <v>0</v>
      </c>
      <c r="BJ89" s="191">
        <f>(BJ87*BO87)+(BJ88*BO88)</f>
        <v>0</v>
      </c>
      <c r="BL89" s="183"/>
      <c r="BM89" s="121"/>
      <c r="BN89" s="121"/>
      <c r="BO89" s="16"/>
      <c r="BP89" s="19">
        <f>SUM(BP87:BP88)</f>
        <v>0</v>
      </c>
      <c r="CB89" s="7" t="s">
        <v>86</v>
      </c>
      <c r="CC89" s="12"/>
      <c r="CD89" s="191">
        <f>(CD87*CO87)+(CD88*CO88)</f>
        <v>0</v>
      </c>
      <c r="CE89" s="191">
        <f>(CE87*CO87)+(CE88*CO88)</f>
        <v>0</v>
      </c>
      <c r="CF89" s="191">
        <f>(CF87*CO87)+(CF88*CO88)</f>
        <v>0</v>
      </c>
      <c r="CG89" s="191">
        <f>(CG87*CO87)+(CG88*CO88)</f>
        <v>0</v>
      </c>
      <c r="CH89" s="191">
        <f>(CH87*CO87)+(CH88*CO88)</f>
        <v>0</v>
      </c>
      <c r="CI89" s="191">
        <f>(CI87*CO87)+(CI88*CO88)</f>
        <v>0</v>
      </c>
      <c r="CJ89" s="191">
        <f>(CJ87*CO87)+(CJ88*CO88)</f>
        <v>0</v>
      </c>
      <c r="CL89" s="183"/>
      <c r="CM89" s="121"/>
      <c r="CN89" s="121"/>
      <c r="CO89" s="16"/>
      <c r="CP89" s="19">
        <f>SUM(CP87:CP88)</f>
        <v>0</v>
      </c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2:113" ht="15" hidden="1" customHeight="1" x14ac:dyDescent="0.35">
      <c r="B90" s="7"/>
      <c r="C90" s="12"/>
      <c r="D90" s="191"/>
      <c r="E90" s="191"/>
      <c r="F90" s="191"/>
      <c r="G90" s="191"/>
      <c r="H90" s="191"/>
      <c r="I90" s="191"/>
      <c r="J90" s="191"/>
      <c r="L90" s="183"/>
      <c r="M90" s="121"/>
      <c r="N90" s="121"/>
      <c r="O90" s="16"/>
      <c r="P90" s="18"/>
      <c r="AB90" s="7"/>
      <c r="AC90" s="12"/>
      <c r="AD90" s="191"/>
      <c r="AE90" s="191"/>
      <c r="AF90" s="191"/>
      <c r="AG90" s="191"/>
      <c r="AH90" s="191"/>
      <c r="AI90" s="191"/>
      <c r="AJ90" s="191"/>
      <c r="AL90" s="183"/>
      <c r="AM90" s="121"/>
      <c r="AN90" s="121"/>
      <c r="AO90" s="16"/>
      <c r="AP90" s="18"/>
      <c r="BB90" s="7"/>
      <c r="BC90" s="12"/>
      <c r="BD90" s="191"/>
      <c r="BE90" s="191"/>
      <c r="BF90" s="191"/>
      <c r="BG90" s="191"/>
      <c r="BH90" s="191"/>
      <c r="BI90" s="191"/>
      <c r="BJ90" s="191"/>
      <c r="BL90" s="183"/>
      <c r="BM90" s="121"/>
      <c r="BN90" s="121"/>
      <c r="BO90" s="16"/>
      <c r="BP90" s="18"/>
      <c r="CB90" s="7"/>
      <c r="CC90" s="12"/>
      <c r="CD90" s="191"/>
      <c r="CE90" s="191"/>
      <c r="CF90" s="191"/>
      <c r="CG90" s="191"/>
      <c r="CH90" s="191"/>
      <c r="CI90" s="191"/>
      <c r="CJ90" s="191"/>
      <c r="CL90" s="183"/>
      <c r="CM90" s="121"/>
      <c r="CN90" s="121"/>
      <c r="CO90" s="16"/>
      <c r="CP90" s="18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2:113" ht="15" hidden="1" customHeight="1" x14ac:dyDescent="0.35">
      <c r="B91" s="26" t="s">
        <v>131</v>
      </c>
      <c r="C91" s="12"/>
      <c r="D91" s="191"/>
      <c r="E91" s="191"/>
      <c r="F91" s="191"/>
      <c r="G91" s="191"/>
      <c r="H91" s="191"/>
      <c r="I91" s="191"/>
      <c r="J91" s="191"/>
      <c r="L91" s="183"/>
      <c r="M91" s="121"/>
      <c r="N91" s="121"/>
      <c r="O91" s="16"/>
      <c r="P91" s="18"/>
      <c r="AB91" s="26" t="s">
        <v>131</v>
      </c>
      <c r="AC91" s="12"/>
      <c r="AD91" s="191"/>
      <c r="AE91" s="191"/>
      <c r="AF91" s="191"/>
      <c r="AG91" s="191"/>
      <c r="AH91" s="191"/>
      <c r="AI91" s="191"/>
      <c r="AJ91" s="191"/>
      <c r="AL91" s="183"/>
      <c r="AM91" s="121"/>
      <c r="AN91" s="121"/>
      <c r="AO91" s="16"/>
      <c r="AP91" s="18"/>
      <c r="BB91" s="26" t="s">
        <v>131</v>
      </c>
      <c r="BC91" s="12"/>
      <c r="BD91" s="191"/>
      <c r="BE91" s="191"/>
      <c r="BF91" s="191"/>
      <c r="BG91" s="191"/>
      <c r="BH91" s="191"/>
      <c r="BI91" s="191"/>
      <c r="BJ91" s="191"/>
      <c r="BL91" s="183"/>
      <c r="BM91" s="121"/>
      <c r="BN91" s="121"/>
      <c r="BO91" s="16"/>
      <c r="BP91" s="18"/>
      <c r="CB91" s="26" t="s">
        <v>131</v>
      </c>
      <c r="CC91" s="12"/>
      <c r="CD91" s="191"/>
      <c r="CE91" s="191"/>
      <c r="CF91" s="191"/>
      <c r="CG91" s="191"/>
      <c r="CH91" s="191"/>
      <c r="CI91" s="191"/>
      <c r="CJ91" s="191"/>
      <c r="CL91" s="183"/>
      <c r="CM91" s="121"/>
      <c r="CN91" s="121"/>
      <c r="CO91" s="16"/>
      <c r="CP91" s="18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2:113" ht="15" hidden="1" customHeight="1" x14ac:dyDescent="0.35">
      <c r="B92" s="219"/>
      <c r="C92" s="12"/>
      <c r="D92" s="86"/>
      <c r="E92" s="86"/>
      <c r="F92" s="86"/>
      <c r="G92" s="86"/>
      <c r="H92" s="86"/>
      <c r="I92" s="86"/>
      <c r="J92" s="86"/>
      <c r="K92">
        <f t="shared" ref="K92:K97" si="254">SUM(D92:J92)</f>
        <v>0</v>
      </c>
      <c r="L92" s="119">
        <v>10</v>
      </c>
      <c r="M92" s="87">
        <v>0.1105</v>
      </c>
      <c r="N92" s="88">
        <f>N87</f>
        <v>0.08</v>
      </c>
      <c r="O92" s="27">
        <f>L92*(1+M92+N92)</f>
        <v>11.905000000000001</v>
      </c>
      <c r="P92" s="18">
        <f>K92*O92</f>
        <v>0</v>
      </c>
      <c r="AB92" s="219"/>
      <c r="AC92" s="12"/>
      <c r="AD92" s="86"/>
      <c r="AE92" s="86"/>
      <c r="AF92" s="86"/>
      <c r="AG92" s="86"/>
      <c r="AH92" s="86"/>
      <c r="AI92" s="86"/>
      <c r="AJ92" s="86"/>
      <c r="AK92">
        <f t="shared" ref="AK92:AK97" si="255">SUM(AD92:AJ92)</f>
        <v>0</v>
      </c>
      <c r="AL92" s="119">
        <v>10</v>
      </c>
      <c r="AM92" s="87">
        <v>0.1105</v>
      </c>
      <c r="AN92" s="88">
        <f>AN87</f>
        <v>0.08</v>
      </c>
      <c r="AO92" s="27">
        <f>AL92*(1+AM92+AN92)</f>
        <v>11.905000000000001</v>
      </c>
      <c r="AP92" s="18">
        <f>AK92*AO92</f>
        <v>0</v>
      </c>
      <c r="BB92" s="219"/>
      <c r="BC92" s="12"/>
      <c r="BD92" s="86"/>
      <c r="BE92" s="86"/>
      <c r="BF92" s="86"/>
      <c r="BG92" s="86"/>
      <c r="BH92" s="86"/>
      <c r="BI92" s="86"/>
      <c r="BJ92" s="86"/>
      <c r="BK92">
        <f t="shared" ref="BK92:BK97" si="256">SUM(BD92:BJ92)</f>
        <v>0</v>
      </c>
      <c r="BL92" s="119">
        <v>10</v>
      </c>
      <c r="BM92" s="87">
        <v>0.1105</v>
      </c>
      <c r="BN92" s="88">
        <f>BN87</f>
        <v>0.08</v>
      </c>
      <c r="BO92" s="27">
        <f>BL92*(1+BM92+BN92)</f>
        <v>11.905000000000001</v>
      </c>
      <c r="BP92" s="18">
        <f>BK92*BO92</f>
        <v>0</v>
      </c>
      <c r="CB92" s="219"/>
      <c r="CC92" s="12"/>
      <c r="CD92" s="86"/>
      <c r="CE92" s="86"/>
      <c r="CF92" s="86"/>
      <c r="CG92" s="86"/>
      <c r="CH92" s="86"/>
      <c r="CI92" s="86"/>
      <c r="CJ92" s="86"/>
      <c r="CK92">
        <f t="shared" ref="CK92:CK97" si="257">SUM(CD92:CJ92)</f>
        <v>0</v>
      </c>
      <c r="CL92" s="119">
        <v>10</v>
      </c>
      <c r="CM92" s="87">
        <v>0.1105</v>
      </c>
      <c r="CN92" s="88">
        <f>CN87</f>
        <v>0.08</v>
      </c>
      <c r="CO92" s="27">
        <f>CL92*(1+CM92+CN92)</f>
        <v>11.905000000000001</v>
      </c>
      <c r="CP92" s="18">
        <f>CK92*CO92</f>
        <v>0</v>
      </c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2:113" ht="15" hidden="1" customHeight="1" x14ac:dyDescent="0.35">
      <c r="B93" s="219"/>
      <c r="C93" s="12"/>
      <c r="D93" s="86"/>
      <c r="E93" s="86"/>
      <c r="F93" s="86"/>
      <c r="G93" s="86"/>
      <c r="H93" s="86"/>
      <c r="I93" s="86"/>
      <c r="J93" s="86"/>
      <c r="K93">
        <f t="shared" si="254"/>
        <v>0</v>
      </c>
      <c r="L93" s="119">
        <v>10</v>
      </c>
      <c r="M93" s="87">
        <v>0.1105</v>
      </c>
      <c r="N93" s="88">
        <f>N92</f>
        <v>0.08</v>
      </c>
      <c r="O93" s="27">
        <f t="shared" ref="O93:O97" si="258">L93*(1+M93+N93)</f>
        <v>11.905000000000001</v>
      </c>
      <c r="P93" s="18">
        <f t="shared" ref="P93:P97" si="259">K93*O93</f>
        <v>0</v>
      </c>
      <c r="AB93" s="219"/>
      <c r="AC93" s="12"/>
      <c r="AD93" s="86"/>
      <c r="AE93" s="86"/>
      <c r="AF93" s="86"/>
      <c r="AG93" s="86"/>
      <c r="AH93" s="86"/>
      <c r="AI93" s="86"/>
      <c r="AJ93" s="86"/>
      <c r="AK93">
        <f t="shared" si="255"/>
        <v>0</v>
      </c>
      <c r="AL93" s="119">
        <v>10</v>
      </c>
      <c r="AM93" s="87">
        <v>0.1105</v>
      </c>
      <c r="AN93" s="88">
        <f>AN92</f>
        <v>0.08</v>
      </c>
      <c r="AO93" s="27">
        <f t="shared" ref="AO93:AO97" si="260">AL93*(1+AM93+AN93)</f>
        <v>11.905000000000001</v>
      </c>
      <c r="AP93" s="18">
        <f t="shared" ref="AP93:AP97" si="261">AK93*AO93</f>
        <v>0</v>
      </c>
      <c r="BB93" s="219"/>
      <c r="BC93" s="12"/>
      <c r="BD93" s="86"/>
      <c r="BE93" s="86"/>
      <c r="BF93" s="86"/>
      <c r="BG93" s="86"/>
      <c r="BH93" s="86"/>
      <c r="BI93" s="86"/>
      <c r="BJ93" s="86"/>
      <c r="BK93">
        <f t="shared" si="256"/>
        <v>0</v>
      </c>
      <c r="BL93" s="119">
        <v>10</v>
      </c>
      <c r="BM93" s="87">
        <v>0.1105</v>
      </c>
      <c r="BN93" s="88">
        <f>BN92</f>
        <v>0.08</v>
      </c>
      <c r="BO93" s="27">
        <f t="shared" ref="BO93:BO97" si="262">BL93*(1+BM93+BN93)</f>
        <v>11.905000000000001</v>
      </c>
      <c r="BP93" s="18">
        <f t="shared" ref="BP93:BP97" si="263">BK93*BO93</f>
        <v>0</v>
      </c>
      <c r="CB93" s="219"/>
      <c r="CC93" s="12"/>
      <c r="CD93" s="86"/>
      <c r="CE93" s="86"/>
      <c r="CF93" s="86"/>
      <c r="CG93" s="86"/>
      <c r="CH93" s="86"/>
      <c r="CI93" s="86"/>
      <c r="CJ93" s="86"/>
      <c r="CK93">
        <f t="shared" si="257"/>
        <v>0</v>
      </c>
      <c r="CL93" s="119">
        <v>10</v>
      </c>
      <c r="CM93" s="87">
        <v>0.1105</v>
      </c>
      <c r="CN93" s="88">
        <f>CN92</f>
        <v>0.08</v>
      </c>
      <c r="CO93" s="27">
        <f t="shared" ref="CO93:CO97" si="264">CL93*(1+CM93+CN93)</f>
        <v>11.905000000000001</v>
      </c>
      <c r="CP93" s="18">
        <f t="shared" ref="CP93:CP97" si="265">CK93*CO93</f>
        <v>0</v>
      </c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2:113" ht="15" hidden="1" customHeight="1" x14ac:dyDescent="0.35">
      <c r="B94" s="219"/>
      <c r="C94" s="12"/>
      <c r="D94" s="86"/>
      <c r="E94" s="86"/>
      <c r="F94" s="86"/>
      <c r="G94" s="86"/>
      <c r="H94" s="86"/>
      <c r="I94" s="86"/>
      <c r="J94" s="86"/>
      <c r="K94">
        <f t="shared" si="254"/>
        <v>0</v>
      </c>
      <c r="L94" s="119">
        <v>10</v>
      </c>
      <c r="M94" s="87">
        <v>8.7999999999999995E-2</v>
      </c>
      <c r="N94" s="88">
        <f t="shared" ref="N94:N97" si="266">N93</f>
        <v>0.08</v>
      </c>
      <c r="O94" s="27">
        <f t="shared" si="258"/>
        <v>11.680000000000001</v>
      </c>
      <c r="P94" s="18">
        <f t="shared" si="259"/>
        <v>0</v>
      </c>
      <c r="AB94" s="219"/>
      <c r="AC94" s="12"/>
      <c r="AD94" s="86"/>
      <c r="AE94" s="86"/>
      <c r="AF94" s="86"/>
      <c r="AG94" s="86"/>
      <c r="AH94" s="86"/>
      <c r="AI94" s="86"/>
      <c r="AJ94" s="86"/>
      <c r="AK94">
        <f t="shared" si="255"/>
        <v>0</v>
      </c>
      <c r="AL94" s="119">
        <v>10</v>
      </c>
      <c r="AM94" s="87">
        <v>8.7999999999999995E-2</v>
      </c>
      <c r="AN94" s="88">
        <f t="shared" ref="AN94:AN97" si="267">AN93</f>
        <v>0.08</v>
      </c>
      <c r="AO94" s="27">
        <f t="shared" si="260"/>
        <v>11.680000000000001</v>
      </c>
      <c r="AP94" s="18">
        <f t="shared" si="261"/>
        <v>0</v>
      </c>
      <c r="BB94" s="219"/>
      <c r="BC94" s="12"/>
      <c r="BD94" s="86"/>
      <c r="BE94" s="86"/>
      <c r="BF94" s="86"/>
      <c r="BG94" s="86"/>
      <c r="BH94" s="86"/>
      <c r="BI94" s="86"/>
      <c r="BJ94" s="86"/>
      <c r="BK94">
        <f t="shared" si="256"/>
        <v>0</v>
      </c>
      <c r="BL94" s="119">
        <v>10</v>
      </c>
      <c r="BM94" s="87">
        <v>8.7999999999999995E-2</v>
      </c>
      <c r="BN94" s="88">
        <f t="shared" ref="BN94:BN97" si="268">BN93</f>
        <v>0.08</v>
      </c>
      <c r="BO94" s="27">
        <f t="shared" si="262"/>
        <v>11.680000000000001</v>
      </c>
      <c r="BP94" s="18">
        <f t="shared" si="263"/>
        <v>0</v>
      </c>
      <c r="CB94" s="219"/>
      <c r="CC94" s="12"/>
      <c r="CD94" s="86"/>
      <c r="CE94" s="86"/>
      <c r="CF94" s="86"/>
      <c r="CG94" s="86"/>
      <c r="CH94" s="86"/>
      <c r="CI94" s="86"/>
      <c r="CJ94" s="86"/>
      <c r="CK94">
        <f t="shared" si="257"/>
        <v>0</v>
      </c>
      <c r="CL94" s="119">
        <v>10</v>
      </c>
      <c r="CM94" s="87">
        <v>8.7999999999999995E-2</v>
      </c>
      <c r="CN94" s="88">
        <f t="shared" ref="CN94:CN97" si="269">CN93</f>
        <v>0.08</v>
      </c>
      <c r="CO94" s="27">
        <f t="shared" si="264"/>
        <v>11.680000000000001</v>
      </c>
      <c r="CP94" s="18">
        <f t="shared" si="265"/>
        <v>0</v>
      </c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2:113" ht="15" hidden="1" customHeight="1" x14ac:dyDescent="0.35">
      <c r="B95" s="219"/>
      <c r="C95" s="12"/>
      <c r="D95" s="86"/>
      <c r="E95" s="86"/>
      <c r="F95" s="86"/>
      <c r="G95" s="86"/>
      <c r="H95" s="86"/>
      <c r="I95" s="86"/>
      <c r="J95" s="86"/>
      <c r="K95">
        <f t="shared" si="254"/>
        <v>0</v>
      </c>
      <c r="L95" s="119">
        <v>10</v>
      </c>
      <c r="M95" s="87">
        <v>8.7999999999999995E-2</v>
      </c>
      <c r="N95" s="88">
        <f t="shared" si="266"/>
        <v>0.08</v>
      </c>
      <c r="O95" s="27">
        <f t="shared" si="258"/>
        <v>11.680000000000001</v>
      </c>
      <c r="P95" s="18">
        <f t="shared" si="259"/>
        <v>0</v>
      </c>
      <c r="AB95" s="219"/>
      <c r="AC95" s="12"/>
      <c r="AD95" s="86"/>
      <c r="AE95" s="86"/>
      <c r="AF95" s="86"/>
      <c r="AG95" s="86"/>
      <c r="AH95" s="86"/>
      <c r="AI95" s="86"/>
      <c r="AJ95" s="86"/>
      <c r="AK95">
        <f t="shared" si="255"/>
        <v>0</v>
      </c>
      <c r="AL95" s="119">
        <v>10</v>
      </c>
      <c r="AM95" s="87">
        <v>8.7999999999999995E-2</v>
      </c>
      <c r="AN95" s="88">
        <f t="shared" si="267"/>
        <v>0.08</v>
      </c>
      <c r="AO95" s="27">
        <f t="shared" si="260"/>
        <v>11.680000000000001</v>
      </c>
      <c r="AP95" s="18">
        <f t="shared" si="261"/>
        <v>0</v>
      </c>
      <c r="BB95" s="219"/>
      <c r="BC95" s="12"/>
      <c r="BD95" s="86"/>
      <c r="BE95" s="86"/>
      <c r="BF95" s="86"/>
      <c r="BG95" s="86"/>
      <c r="BH95" s="86"/>
      <c r="BI95" s="86"/>
      <c r="BJ95" s="86"/>
      <c r="BK95">
        <f t="shared" si="256"/>
        <v>0</v>
      </c>
      <c r="BL95" s="119">
        <v>10</v>
      </c>
      <c r="BM95" s="87">
        <v>8.7999999999999995E-2</v>
      </c>
      <c r="BN95" s="88">
        <f t="shared" si="268"/>
        <v>0.08</v>
      </c>
      <c r="BO95" s="27">
        <f t="shared" si="262"/>
        <v>11.680000000000001</v>
      </c>
      <c r="BP95" s="18">
        <f t="shared" si="263"/>
        <v>0</v>
      </c>
      <c r="CB95" s="219"/>
      <c r="CC95" s="12"/>
      <c r="CD95" s="86"/>
      <c r="CE95" s="86"/>
      <c r="CF95" s="86"/>
      <c r="CG95" s="86"/>
      <c r="CH95" s="86"/>
      <c r="CI95" s="86"/>
      <c r="CJ95" s="86"/>
      <c r="CK95">
        <f t="shared" si="257"/>
        <v>0</v>
      </c>
      <c r="CL95" s="119">
        <v>10</v>
      </c>
      <c r="CM95" s="87">
        <v>8.7999999999999995E-2</v>
      </c>
      <c r="CN95" s="88">
        <f t="shared" si="269"/>
        <v>0.08</v>
      </c>
      <c r="CO95" s="27">
        <f t="shared" si="264"/>
        <v>11.680000000000001</v>
      </c>
      <c r="CP95" s="18">
        <f t="shared" si="265"/>
        <v>0</v>
      </c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2:113" ht="15" hidden="1" customHeight="1" x14ac:dyDescent="0.35">
      <c r="B96" s="219"/>
      <c r="C96" s="12"/>
      <c r="D96" s="86"/>
      <c r="E96" s="86"/>
      <c r="F96" s="86"/>
      <c r="G96" s="86"/>
      <c r="H96" s="86"/>
      <c r="I96" s="86"/>
      <c r="J96" s="86"/>
      <c r="K96">
        <f t="shared" si="254"/>
        <v>0</v>
      </c>
      <c r="L96" s="119">
        <v>10</v>
      </c>
      <c r="M96" s="87">
        <v>8.7999999999999995E-2</v>
      </c>
      <c r="N96" s="88">
        <f t="shared" si="266"/>
        <v>0.08</v>
      </c>
      <c r="O96" s="27">
        <f t="shared" si="258"/>
        <v>11.680000000000001</v>
      </c>
      <c r="P96" s="18">
        <f t="shared" si="259"/>
        <v>0</v>
      </c>
      <c r="AB96" s="219"/>
      <c r="AC96" s="12"/>
      <c r="AD96" s="86"/>
      <c r="AE96" s="86"/>
      <c r="AF96" s="86"/>
      <c r="AG96" s="86"/>
      <c r="AH96" s="86"/>
      <c r="AI96" s="86"/>
      <c r="AJ96" s="86"/>
      <c r="AK96">
        <f t="shared" si="255"/>
        <v>0</v>
      </c>
      <c r="AL96" s="119">
        <v>10</v>
      </c>
      <c r="AM96" s="87">
        <v>8.7999999999999995E-2</v>
      </c>
      <c r="AN96" s="88">
        <f t="shared" si="267"/>
        <v>0.08</v>
      </c>
      <c r="AO96" s="27">
        <f t="shared" si="260"/>
        <v>11.680000000000001</v>
      </c>
      <c r="AP96" s="18">
        <f t="shared" si="261"/>
        <v>0</v>
      </c>
      <c r="BB96" s="219"/>
      <c r="BC96" s="12"/>
      <c r="BD96" s="86"/>
      <c r="BE96" s="86"/>
      <c r="BF96" s="86"/>
      <c r="BG96" s="86"/>
      <c r="BH96" s="86"/>
      <c r="BI96" s="86"/>
      <c r="BJ96" s="86"/>
      <c r="BK96">
        <f t="shared" si="256"/>
        <v>0</v>
      </c>
      <c r="BL96" s="119">
        <v>10</v>
      </c>
      <c r="BM96" s="87">
        <v>8.7999999999999995E-2</v>
      </c>
      <c r="BN96" s="88">
        <f t="shared" si="268"/>
        <v>0.08</v>
      </c>
      <c r="BO96" s="27">
        <f t="shared" si="262"/>
        <v>11.680000000000001</v>
      </c>
      <c r="BP96" s="18">
        <f t="shared" si="263"/>
        <v>0</v>
      </c>
      <c r="CB96" s="219"/>
      <c r="CC96" s="12"/>
      <c r="CD96" s="86"/>
      <c r="CE96" s="86"/>
      <c r="CF96" s="86"/>
      <c r="CG96" s="86"/>
      <c r="CH96" s="86"/>
      <c r="CI96" s="86"/>
      <c r="CJ96" s="86"/>
      <c r="CK96">
        <f t="shared" si="257"/>
        <v>0</v>
      </c>
      <c r="CL96" s="119">
        <v>10</v>
      </c>
      <c r="CM96" s="87">
        <v>8.7999999999999995E-2</v>
      </c>
      <c r="CN96" s="88">
        <f t="shared" si="269"/>
        <v>0.08</v>
      </c>
      <c r="CO96" s="27">
        <f t="shared" si="264"/>
        <v>11.680000000000001</v>
      </c>
      <c r="CP96" s="18">
        <f t="shared" si="265"/>
        <v>0</v>
      </c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2:113" ht="15" hidden="1" customHeight="1" x14ac:dyDescent="0.35">
      <c r="B97" s="219"/>
      <c r="C97" s="12"/>
      <c r="D97" s="86"/>
      <c r="E97" s="86"/>
      <c r="F97" s="86"/>
      <c r="G97" s="86"/>
      <c r="H97" s="86"/>
      <c r="I97" s="86"/>
      <c r="J97" s="86"/>
      <c r="K97">
        <f t="shared" si="254"/>
        <v>0</v>
      </c>
      <c r="L97" s="119">
        <v>10</v>
      </c>
      <c r="M97" s="87">
        <v>8.7999999999999995E-2</v>
      </c>
      <c r="N97" s="88">
        <f t="shared" si="266"/>
        <v>0.08</v>
      </c>
      <c r="O97" s="27">
        <f t="shared" si="258"/>
        <v>11.680000000000001</v>
      </c>
      <c r="P97" s="18">
        <f t="shared" si="259"/>
        <v>0</v>
      </c>
      <c r="AB97" s="219"/>
      <c r="AC97" s="12"/>
      <c r="AD97" s="86"/>
      <c r="AE97" s="86"/>
      <c r="AF97" s="86"/>
      <c r="AG97" s="86"/>
      <c r="AH97" s="86"/>
      <c r="AI97" s="86"/>
      <c r="AJ97" s="86"/>
      <c r="AK97">
        <f t="shared" si="255"/>
        <v>0</v>
      </c>
      <c r="AL97" s="119">
        <v>10</v>
      </c>
      <c r="AM97" s="87">
        <v>8.7999999999999995E-2</v>
      </c>
      <c r="AN97" s="88">
        <f t="shared" si="267"/>
        <v>0.08</v>
      </c>
      <c r="AO97" s="27">
        <f t="shared" si="260"/>
        <v>11.680000000000001</v>
      </c>
      <c r="AP97" s="18">
        <f t="shared" si="261"/>
        <v>0</v>
      </c>
      <c r="BB97" s="219"/>
      <c r="BC97" s="12"/>
      <c r="BD97" s="86"/>
      <c r="BE97" s="86"/>
      <c r="BF97" s="86"/>
      <c r="BG97" s="86"/>
      <c r="BH97" s="86"/>
      <c r="BI97" s="86"/>
      <c r="BJ97" s="86"/>
      <c r="BK97">
        <f t="shared" si="256"/>
        <v>0</v>
      </c>
      <c r="BL97" s="119">
        <v>10</v>
      </c>
      <c r="BM97" s="87">
        <v>8.7999999999999995E-2</v>
      </c>
      <c r="BN97" s="88">
        <f t="shared" si="268"/>
        <v>0.08</v>
      </c>
      <c r="BO97" s="27">
        <f t="shared" si="262"/>
        <v>11.680000000000001</v>
      </c>
      <c r="BP97" s="18">
        <f t="shared" si="263"/>
        <v>0</v>
      </c>
      <c r="CB97" s="219"/>
      <c r="CC97" s="12"/>
      <c r="CD97" s="86"/>
      <c r="CE97" s="86"/>
      <c r="CF97" s="86"/>
      <c r="CG97" s="86"/>
      <c r="CH97" s="86"/>
      <c r="CI97" s="86"/>
      <c r="CJ97" s="86"/>
      <c r="CK97">
        <f t="shared" si="257"/>
        <v>0</v>
      </c>
      <c r="CL97" s="119">
        <v>10</v>
      </c>
      <c r="CM97" s="87">
        <v>8.7999999999999995E-2</v>
      </c>
      <c r="CN97" s="88">
        <f t="shared" si="269"/>
        <v>0.08</v>
      </c>
      <c r="CO97" s="27">
        <f t="shared" si="264"/>
        <v>11.680000000000001</v>
      </c>
      <c r="CP97" s="18">
        <f t="shared" si="265"/>
        <v>0</v>
      </c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2:113" ht="15" hidden="1" customHeight="1" x14ac:dyDescent="0.35">
      <c r="B98" s="7" t="s">
        <v>132</v>
      </c>
      <c r="C98" s="12"/>
      <c r="D98" s="191">
        <f>(D93*O93)+(D94*O94)+(D95*O95)+(D96*O96)+(D97*O97)</f>
        <v>0</v>
      </c>
      <c r="E98" s="191">
        <f>(E92*O92)+(E93*O93)+(E94*O94)+(E95*O95)+(E96*O96)+(E97*O97)</f>
        <v>0</v>
      </c>
      <c r="F98" s="191">
        <f>(F92*O92)+(F93*O93)+(F94*O94)+(F95*O95)+(F96*O96)+(F97*O97)</f>
        <v>0</v>
      </c>
      <c r="G98" s="191">
        <f>(G92*O92)+(G93*O93)+(G94*O94)+(G95*O95)+(G96*O96)+(G97*O97)</f>
        <v>0</v>
      </c>
      <c r="H98" s="191">
        <f>(H92*O92)+(H93*O93)+(H94*O94)+(H95*O95)+(H96*O96)+(H97*O97)</f>
        <v>0</v>
      </c>
      <c r="I98" s="191">
        <f>(I92*O92)+(I93*O93)+(I94*O94)+(I95*O95)+(I96*O96)+(I97*O97)</f>
        <v>0</v>
      </c>
      <c r="J98" s="191">
        <f>(J92*O92)+(J93*O93)+(J94*O94)+(J95*O95)+(J96*O96)+(J97*O97)</f>
        <v>0</v>
      </c>
      <c r="L98" s="183"/>
      <c r="M98" s="121"/>
      <c r="N98" s="121"/>
      <c r="O98" s="16"/>
      <c r="P98" s="19">
        <f>SUM(P92:P97)</f>
        <v>0</v>
      </c>
      <c r="AB98" s="7" t="s">
        <v>132</v>
      </c>
      <c r="AC98" s="12"/>
      <c r="AD98" s="191">
        <f>(AD93*AO93)+(AD94*AO94)+(AD95*AO95)+(AD96*AO96)+(AD97*AO97)</f>
        <v>0</v>
      </c>
      <c r="AE98" s="191">
        <f>(AE92*AO92)+(AE93*AO93)+(AE94*AO94)+(AE95*AO95)+(AE96*AO96)+(AE97*AO97)</f>
        <v>0</v>
      </c>
      <c r="AF98" s="191">
        <f>(AF92*AO92)+(AF93*AO93)+(AF94*AO94)+(AF95*AO95)+(AF96*AO96)+(AF97*AO97)</f>
        <v>0</v>
      </c>
      <c r="AG98" s="191">
        <f>(AG92*AO92)+(AG93*AO93)+(AG94*AO94)+(AG95*AO95)+(AG96*AO96)+(AG97*AO97)</f>
        <v>0</v>
      </c>
      <c r="AH98" s="191">
        <f>(AH92*AO92)+(AH93*AO93)+(AH94*AO94)+(AH95*AO95)+(AH96*AO96)+(AH97*AO97)</f>
        <v>0</v>
      </c>
      <c r="AI98" s="191">
        <f>(AI92*AO92)+(AI93*AO93)+(AI94*AO94)+(AI95*AO95)+(AI96*AO96)+(AI97*AO97)</f>
        <v>0</v>
      </c>
      <c r="AJ98" s="191">
        <f>(AJ92*AO92)+(AJ93*AO93)+(AJ94*AO94)+(AJ95*AO95)+(AJ96*AO96)+(AJ97*AO97)</f>
        <v>0</v>
      </c>
      <c r="AL98" s="183"/>
      <c r="AM98" s="121"/>
      <c r="AN98" s="121"/>
      <c r="AO98" s="16"/>
      <c r="AP98" s="19">
        <f>SUM(AP92:AP97)</f>
        <v>0</v>
      </c>
      <c r="BB98" s="7" t="s">
        <v>132</v>
      </c>
      <c r="BC98" s="12"/>
      <c r="BD98" s="191">
        <f>(BD93*BO93)+(BD94*BO94)+(BD95*BO95)+(BD96*BO96)+(BD97*BO97)</f>
        <v>0</v>
      </c>
      <c r="BE98" s="191">
        <f>(BE92*BO92)+(BE93*BO93)+(BE94*BO94)+(BE95*BO95)+(BE96*BO96)+(BE97*BO97)</f>
        <v>0</v>
      </c>
      <c r="BF98" s="191">
        <f>(BF92*BO92)+(BF93*BO93)+(BF94*BO94)+(BF95*BO95)+(BF96*BO96)+(BF97*BO97)</f>
        <v>0</v>
      </c>
      <c r="BG98" s="191">
        <f>(BG92*BO92)+(BG93*BO93)+(BG94*BO94)+(BG95*BO95)+(BG96*BO96)+(BG97*BO97)</f>
        <v>0</v>
      </c>
      <c r="BH98" s="191">
        <f>(BH92*BO92)+(BH93*BO93)+(BH94*BO94)+(BH95*BO95)+(BH96*BO96)+(BH97*BO97)</f>
        <v>0</v>
      </c>
      <c r="BI98" s="191">
        <f>(BI92*BO92)+(BI93*BO93)+(BI94*BO94)+(BI95*BO95)+(BI96*BO96)+(BI97*BO97)</f>
        <v>0</v>
      </c>
      <c r="BJ98" s="191">
        <f>(BJ92*BO92)+(BJ93*BO93)+(BJ94*BO94)+(BJ95*BO95)+(BJ96*BO96)+(BJ97*BO97)</f>
        <v>0</v>
      </c>
      <c r="BL98" s="183"/>
      <c r="BM98" s="121"/>
      <c r="BN98" s="121"/>
      <c r="BO98" s="16"/>
      <c r="BP98" s="19">
        <f>SUM(BP92:BP97)</f>
        <v>0</v>
      </c>
      <c r="CB98" s="7" t="s">
        <v>132</v>
      </c>
      <c r="CC98" s="12"/>
      <c r="CD98" s="191">
        <f>(CD93*CO93)+(CD94*CO94)+(CD95*CO95)+(CD96*CO96)+(CD97*CO97)</f>
        <v>0</v>
      </c>
      <c r="CE98" s="191">
        <f>(CE92*CO92)+(CE93*CO93)+(CE94*CO94)+(CE95*CO95)+(CE96*CO96)+(CE97*CO97)</f>
        <v>0</v>
      </c>
      <c r="CF98" s="191">
        <f>(CF92*CO92)+(CF93*CO93)+(CF94*CO94)+(CF95*CO95)+(CF96*CO96)+(CF97*CO97)</f>
        <v>0</v>
      </c>
      <c r="CG98" s="191">
        <f>(CG92*CO92)+(CG93*CO93)+(CG94*CO94)+(CG95*CO95)+(CG96*CO96)+(CG97*CO97)</f>
        <v>0</v>
      </c>
      <c r="CH98" s="191">
        <f>(CH92*CO92)+(CH93*CO93)+(CH94*CO94)+(CH95*CO95)+(CH96*CO96)+(CH97*CO97)</f>
        <v>0</v>
      </c>
      <c r="CI98" s="191">
        <f>(CI92*CO92)+(CI93*CO93)+(CI94*CO94)+(CI95*CO95)+(CI96*CO96)+(CI97*CO97)</f>
        <v>0</v>
      </c>
      <c r="CJ98" s="191">
        <f>(CJ92*CO92)+(CJ93*CO93)+(CJ94*CO94)+(CJ95*CO95)+(CJ96*CO96)+(CJ97*CO97)</f>
        <v>0</v>
      </c>
      <c r="CL98" s="183"/>
      <c r="CM98" s="121"/>
      <c r="CN98" s="121"/>
      <c r="CO98" s="16"/>
      <c r="CP98" s="19">
        <f>SUM(CP92:CP97)</f>
        <v>0</v>
      </c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2:113" x14ac:dyDescent="0.35">
      <c r="B99" s="7"/>
      <c r="C99" s="12"/>
      <c r="D99" s="191"/>
      <c r="E99" s="191"/>
      <c r="F99" s="191"/>
      <c r="G99" s="191"/>
      <c r="H99" s="191"/>
      <c r="I99" s="191"/>
      <c r="J99" s="191"/>
      <c r="L99" s="183"/>
      <c r="M99" s="121"/>
      <c r="N99" s="121"/>
      <c r="O99" s="16"/>
      <c r="P99" s="18"/>
      <c r="AB99" s="7"/>
      <c r="AC99" s="12"/>
      <c r="AD99" s="191"/>
      <c r="AE99" s="191"/>
      <c r="AF99" s="191"/>
      <c r="AG99" s="191"/>
      <c r="AH99" s="191"/>
      <c r="AI99" s="191"/>
      <c r="AJ99" s="191"/>
      <c r="AL99" s="183"/>
      <c r="AM99" s="121"/>
      <c r="AN99" s="121"/>
      <c r="AO99" s="16"/>
      <c r="AP99" s="18"/>
      <c r="BB99" s="7"/>
      <c r="BC99" s="12"/>
      <c r="BD99" s="191"/>
      <c r="BE99" s="191"/>
      <c r="BF99" s="191"/>
      <c r="BG99" s="191"/>
      <c r="BH99" s="191"/>
      <c r="BI99" s="191"/>
      <c r="BJ99" s="191"/>
      <c r="BL99" s="183"/>
      <c r="BM99" s="121"/>
      <c r="BN99" s="121"/>
      <c r="BO99" s="16"/>
      <c r="BP99" s="18"/>
      <c r="CB99" s="7"/>
      <c r="CC99" s="12"/>
      <c r="CD99" s="191"/>
      <c r="CE99" s="191"/>
      <c r="CF99" s="191"/>
      <c r="CG99" s="191"/>
      <c r="CH99" s="191"/>
      <c r="CI99" s="191"/>
      <c r="CJ99" s="191"/>
      <c r="CL99" s="183"/>
      <c r="CM99" s="121"/>
      <c r="CN99" s="121"/>
      <c r="CO99" s="16"/>
      <c r="CP99" s="18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2:113" x14ac:dyDescent="0.35">
      <c r="B100" s="26" t="s">
        <v>133</v>
      </c>
      <c r="C100" s="12"/>
      <c r="D100" s="191"/>
      <c r="E100" s="191"/>
      <c r="F100" s="191"/>
      <c r="G100" s="191"/>
      <c r="H100" s="191"/>
      <c r="I100" s="191"/>
      <c r="J100" s="191"/>
      <c r="L100" s="183"/>
      <c r="M100" s="121"/>
      <c r="N100" s="121"/>
      <c r="O100" s="16"/>
      <c r="P100" s="18"/>
      <c r="AB100" s="26" t="str">
        <f>B100</f>
        <v>Management and Administration staff</v>
      </c>
      <c r="AC100" s="12"/>
      <c r="AD100" s="191"/>
      <c r="AE100" s="191"/>
      <c r="AF100" s="191"/>
      <c r="AG100" s="191"/>
      <c r="AH100" s="191"/>
      <c r="AI100" s="191"/>
      <c r="AJ100" s="191"/>
      <c r="AL100" s="183"/>
      <c r="AM100" s="121"/>
      <c r="AN100" s="121"/>
      <c r="AO100" s="16"/>
      <c r="AP100" s="18"/>
      <c r="BB100" s="26" t="str">
        <f>AB100</f>
        <v>Management and Administration staff</v>
      </c>
      <c r="BC100" s="12"/>
      <c r="BD100" s="191"/>
      <c r="BE100" s="191"/>
      <c r="BF100" s="191"/>
      <c r="BG100" s="191"/>
      <c r="BH100" s="191"/>
      <c r="BI100" s="191"/>
      <c r="BJ100" s="191"/>
      <c r="BL100" s="183"/>
      <c r="BM100" s="121"/>
      <c r="BN100" s="121"/>
      <c r="BO100" s="16"/>
      <c r="BP100" s="18"/>
      <c r="CB100" s="26" t="str">
        <f>BB100</f>
        <v>Management and Administration staff</v>
      </c>
      <c r="CC100" s="12"/>
      <c r="CD100" s="191"/>
      <c r="CE100" s="191"/>
      <c r="CF100" s="191"/>
      <c r="CG100" s="191"/>
      <c r="CH100" s="191"/>
      <c r="CI100" s="191"/>
      <c r="CJ100" s="191"/>
      <c r="CL100" s="183"/>
      <c r="CM100" s="121"/>
      <c r="CN100" s="121"/>
      <c r="CO100" s="16"/>
      <c r="CP100" s="18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2:113" x14ac:dyDescent="0.35">
      <c r="B101" s="311" t="s">
        <v>278</v>
      </c>
      <c r="C101" s="12"/>
      <c r="D101" s="86"/>
      <c r="E101" s="86"/>
      <c r="F101" s="86"/>
      <c r="G101" s="86"/>
      <c r="H101" s="86"/>
      <c r="I101" s="86"/>
      <c r="J101" s="86"/>
      <c r="K101">
        <f t="shared" ref="K101:K111" si="270">SUM(D101:J101)</f>
        <v>0</v>
      </c>
      <c r="L101" s="119">
        <v>0</v>
      </c>
      <c r="M101" s="87">
        <v>0.1105</v>
      </c>
      <c r="N101" s="88">
        <f t="shared" ref="N101:N111" si="271">N96</f>
        <v>0.08</v>
      </c>
      <c r="O101" s="27">
        <f t="shared" ref="O101:O111" si="272">L101*(1+M101+N101)</f>
        <v>0</v>
      </c>
      <c r="P101" s="18">
        <f t="shared" ref="P101:P111" si="273">K101*O101</f>
        <v>0</v>
      </c>
      <c r="AB101" s="311" t="str">
        <f>B101</f>
        <v>General Manager</v>
      </c>
      <c r="AC101" s="12"/>
      <c r="AD101" s="86"/>
      <c r="AE101" s="86"/>
      <c r="AF101" s="86"/>
      <c r="AG101" s="86"/>
      <c r="AH101" s="86"/>
      <c r="AI101" s="86"/>
      <c r="AJ101" s="86"/>
      <c r="AK101">
        <f t="shared" ref="AK101:AK111" si="274">SUM(AD101:AJ101)</f>
        <v>0</v>
      </c>
      <c r="AL101" s="119">
        <f>L101</f>
        <v>0</v>
      </c>
      <c r="AM101" s="87">
        <f>M101</f>
        <v>0.1105</v>
      </c>
      <c r="AN101" s="88">
        <f t="shared" ref="AN101:AN111" si="275">AN96</f>
        <v>0.08</v>
      </c>
      <c r="AO101" s="27">
        <f t="shared" ref="AO101:AO111" si="276">AL101*(1+AM101+AN101)</f>
        <v>0</v>
      </c>
      <c r="AP101" s="18">
        <f t="shared" ref="AP101:AP111" si="277">AK101*AO101</f>
        <v>0</v>
      </c>
      <c r="BB101" s="311" t="str">
        <f>AB101</f>
        <v>General Manager</v>
      </c>
      <c r="BC101" s="12"/>
      <c r="BD101" s="86"/>
      <c r="BE101" s="86"/>
      <c r="BF101" s="86"/>
      <c r="BG101" s="86"/>
      <c r="BH101" s="86"/>
      <c r="BI101" s="86"/>
      <c r="BJ101" s="86"/>
      <c r="BK101">
        <f t="shared" ref="BK101:BK111" si="278">SUM(BD101:BJ101)</f>
        <v>0</v>
      </c>
      <c r="BL101" s="119">
        <f>AL101</f>
        <v>0</v>
      </c>
      <c r="BM101" s="87">
        <f t="shared" ref="BM101:BM111" si="279">AM101</f>
        <v>0.1105</v>
      </c>
      <c r="BN101" s="88">
        <f t="shared" ref="BN101:BN111" si="280">BN96</f>
        <v>0.08</v>
      </c>
      <c r="BO101" s="27">
        <f t="shared" ref="BO101:BO111" si="281">BL101*(1+BM101+BN101)</f>
        <v>0</v>
      </c>
      <c r="BP101" s="18">
        <f t="shared" ref="BP101:BP111" si="282">BK101*BO101</f>
        <v>0</v>
      </c>
      <c r="CB101" s="311" t="str">
        <f>BB101</f>
        <v>General Manager</v>
      </c>
      <c r="CC101" s="12"/>
      <c r="CD101" s="86"/>
      <c r="CE101" s="86"/>
      <c r="CF101" s="86"/>
      <c r="CG101" s="86"/>
      <c r="CH101" s="86"/>
      <c r="CI101" s="86"/>
      <c r="CJ101" s="86"/>
      <c r="CK101">
        <f t="shared" ref="CK101:CK111" si="283">SUM(CD101:CJ101)</f>
        <v>0</v>
      </c>
      <c r="CL101" s="119">
        <f>BL101</f>
        <v>0</v>
      </c>
      <c r="CM101" s="87">
        <f t="shared" ref="CM101:CM111" si="284">BM101</f>
        <v>0.1105</v>
      </c>
      <c r="CN101" s="88">
        <f t="shared" ref="CN101:CN111" si="285">CN96</f>
        <v>0.08</v>
      </c>
      <c r="CO101" s="27">
        <f t="shared" ref="CO101:CO111" si="286">CL101*(1+CM101+CN101)</f>
        <v>0</v>
      </c>
      <c r="CP101" s="18">
        <f t="shared" ref="CP101:CP111" si="287">CK101*CO101</f>
        <v>0</v>
      </c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2:113" x14ac:dyDescent="0.35">
      <c r="B102" s="311" t="s">
        <v>279</v>
      </c>
      <c r="C102" s="12"/>
      <c r="D102" s="86"/>
      <c r="E102" s="86"/>
      <c r="F102" s="86"/>
      <c r="G102" s="86"/>
      <c r="H102" s="86"/>
      <c r="I102" s="86"/>
      <c r="J102" s="86"/>
      <c r="K102">
        <f t="shared" si="270"/>
        <v>0</v>
      </c>
      <c r="L102" s="119">
        <v>0</v>
      </c>
      <c r="M102" s="87">
        <v>0.1105</v>
      </c>
      <c r="N102" s="88">
        <f t="shared" si="271"/>
        <v>0.08</v>
      </c>
      <c r="O102" s="27">
        <f t="shared" si="272"/>
        <v>0</v>
      </c>
      <c r="P102" s="18">
        <f t="shared" si="273"/>
        <v>0</v>
      </c>
      <c r="AB102" s="311" t="str">
        <f t="shared" ref="AB102:AB111" si="288">B102</f>
        <v>Marketing Manager</v>
      </c>
      <c r="AC102" s="12"/>
      <c r="AD102" s="86"/>
      <c r="AE102" s="86"/>
      <c r="AF102" s="86"/>
      <c r="AG102" s="86"/>
      <c r="AH102" s="86"/>
      <c r="AI102" s="86"/>
      <c r="AJ102" s="86"/>
      <c r="AK102">
        <f t="shared" si="274"/>
        <v>0</v>
      </c>
      <c r="AL102" s="119">
        <f t="shared" ref="AL102:AL111" si="289">L102</f>
        <v>0</v>
      </c>
      <c r="AM102" s="87">
        <f t="shared" ref="AM102:AM111" si="290">M102</f>
        <v>0.1105</v>
      </c>
      <c r="AN102" s="88">
        <f t="shared" si="275"/>
        <v>0.08</v>
      </c>
      <c r="AO102" s="27">
        <f t="shared" si="276"/>
        <v>0</v>
      </c>
      <c r="AP102" s="18">
        <f t="shared" si="277"/>
        <v>0</v>
      </c>
      <c r="BB102" s="311" t="str">
        <f t="shared" ref="BB102:BB111" si="291">AB102</f>
        <v>Marketing Manager</v>
      </c>
      <c r="BC102" s="12"/>
      <c r="BD102" s="86"/>
      <c r="BE102" s="86"/>
      <c r="BF102" s="86"/>
      <c r="BG102" s="86"/>
      <c r="BH102" s="86"/>
      <c r="BI102" s="86"/>
      <c r="BJ102" s="86"/>
      <c r="BK102">
        <f t="shared" si="278"/>
        <v>0</v>
      </c>
      <c r="BL102" s="119">
        <f t="shared" ref="BL102:BL111" si="292">AL102</f>
        <v>0</v>
      </c>
      <c r="BM102" s="87">
        <f t="shared" si="279"/>
        <v>0.1105</v>
      </c>
      <c r="BN102" s="88">
        <f t="shared" si="280"/>
        <v>0.08</v>
      </c>
      <c r="BO102" s="27">
        <f t="shared" si="281"/>
        <v>0</v>
      </c>
      <c r="BP102" s="18">
        <f t="shared" si="282"/>
        <v>0</v>
      </c>
      <c r="CB102" s="311" t="str">
        <f t="shared" ref="CB102:CB111" si="293">BB102</f>
        <v>Marketing Manager</v>
      </c>
      <c r="CC102" s="12"/>
      <c r="CD102" s="86"/>
      <c r="CE102" s="86"/>
      <c r="CF102" s="86"/>
      <c r="CG102" s="86"/>
      <c r="CH102" s="86"/>
      <c r="CI102" s="86"/>
      <c r="CJ102" s="86"/>
      <c r="CK102">
        <f t="shared" si="283"/>
        <v>0</v>
      </c>
      <c r="CL102" s="119">
        <f t="shared" ref="CL102:CL111" si="294">BL102</f>
        <v>0</v>
      </c>
      <c r="CM102" s="87">
        <f t="shared" si="284"/>
        <v>0.1105</v>
      </c>
      <c r="CN102" s="88">
        <f t="shared" si="285"/>
        <v>0.08</v>
      </c>
      <c r="CO102" s="27">
        <f t="shared" si="286"/>
        <v>0</v>
      </c>
      <c r="CP102" s="18">
        <f t="shared" si="287"/>
        <v>0</v>
      </c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2:113" x14ac:dyDescent="0.35">
      <c r="B103" s="311" t="s">
        <v>280</v>
      </c>
      <c r="C103" s="12"/>
      <c r="D103" s="86"/>
      <c r="E103" s="86"/>
      <c r="F103" s="86"/>
      <c r="G103" s="86"/>
      <c r="H103" s="86"/>
      <c r="I103" s="86"/>
      <c r="J103" s="86"/>
      <c r="K103">
        <f t="shared" si="270"/>
        <v>0</v>
      </c>
      <c r="L103" s="119">
        <v>0</v>
      </c>
      <c r="M103" s="87">
        <v>0.1105</v>
      </c>
      <c r="N103" s="88">
        <f t="shared" si="271"/>
        <v>0</v>
      </c>
      <c r="O103" s="27">
        <f t="shared" si="272"/>
        <v>0</v>
      </c>
      <c r="P103" s="18">
        <f t="shared" si="273"/>
        <v>0</v>
      </c>
      <c r="AB103" s="311" t="str">
        <f t="shared" si="288"/>
        <v>Accounts staff</v>
      </c>
      <c r="AC103" s="12"/>
      <c r="AD103" s="86"/>
      <c r="AE103" s="86"/>
      <c r="AF103" s="86"/>
      <c r="AG103" s="86"/>
      <c r="AH103" s="86"/>
      <c r="AI103" s="86"/>
      <c r="AJ103" s="86"/>
      <c r="AK103">
        <f t="shared" si="274"/>
        <v>0</v>
      </c>
      <c r="AL103" s="119">
        <f t="shared" si="289"/>
        <v>0</v>
      </c>
      <c r="AM103" s="87">
        <f t="shared" si="290"/>
        <v>0.1105</v>
      </c>
      <c r="AN103" s="88">
        <f t="shared" si="275"/>
        <v>0</v>
      </c>
      <c r="AO103" s="27">
        <f t="shared" si="276"/>
        <v>0</v>
      </c>
      <c r="AP103" s="18">
        <f t="shared" si="277"/>
        <v>0</v>
      </c>
      <c r="BB103" s="311" t="str">
        <f t="shared" si="291"/>
        <v>Accounts staff</v>
      </c>
      <c r="BC103" s="12"/>
      <c r="BD103" s="86"/>
      <c r="BE103" s="86"/>
      <c r="BF103" s="86"/>
      <c r="BG103" s="86"/>
      <c r="BH103" s="86"/>
      <c r="BI103" s="86"/>
      <c r="BJ103" s="86"/>
      <c r="BK103">
        <f t="shared" si="278"/>
        <v>0</v>
      </c>
      <c r="BL103" s="119">
        <f t="shared" si="292"/>
        <v>0</v>
      </c>
      <c r="BM103" s="87">
        <f t="shared" si="279"/>
        <v>0.1105</v>
      </c>
      <c r="BN103" s="88">
        <f t="shared" si="280"/>
        <v>0</v>
      </c>
      <c r="BO103" s="27">
        <f t="shared" si="281"/>
        <v>0</v>
      </c>
      <c r="BP103" s="18">
        <f t="shared" si="282"/>
        <v>0</v>
      </c>
      <c r="CB103" s="311" t="str">
        <f t="shared" si="293"/>
        <v>Accounts staff</v>
      </c>
      <c r="CC103" s="12"/>
      <c r="CD103" s="86"/>
      <c r="CE103" s="86"/>
      <c r="CF103" s="86"/>
      <c r="CG103" s="86"/>
      <c r="CH103" s="86"/>
      <c r="CI103" s="86"/>
      <c r="CJ103" s="86"/>
      <c r="CK103">
        <f t="shared" si="283"/>
        <v>0</v>
      </c>
      <c r="CL103" s="119">
        <f t="shared" si="294"/>
        <v>0</v>
      </c>
      <c r="CM103" s="87">
        <f t="shared" si="284"/>
        <v>0.1105</v>
      </c>
      <c r="CN103" s="88">
        <f t="shared" si="285"/>
        <v>0</v>
      </c>
      <c r="CO103" s="27">
        <f t="shared" si="286"/>
        <v>0</v>
      </c>
      <c r="CP103" s="18">
        <f t="shared" si="287"/>
        <v>0</v>
      </c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2:113" x14ac:dyDescent="0.35">
      <c r="B104" s="311" t="s">
        <v>281</v>
      </c>
      <c r="C104" s="12"/>
      <c r="D104" s="86"/>
      <c r="E104" s="86"/>
      <c r="F104" s="86"/>
      <c r="G104" s="86"/>
      <c r="H104" s="86"/>
      <c r="I104" s="86"/>
      <c r="J104" s="86"/>
      <c r="K104">
        <f t="shared" si="270"/>
        <v>0</v>
      </c>
      <c r="L104" s="119">
        <v>0</v>
      </c>
      <c r="M104" s="87">
        <v>0.1105</v>
      </c>
      <c r="N104" s="88">
        <f t="shared" si="271"/>
        <v>0</v>
      </c>
      <c r="O104" s="27">
        <f t="shared" si="272"/>
        <v>0</v>
      </c>
      <c r="P104" s="18">
        <f t="shared" si="273"/>
        <v>0</v>
      </c>
      <c r="AB104" s="311" t="str">
        <f t="shared" si="288"/>
        <v>Maintenance Manager</v>
      </c>
      <c r="AC104" s="12"/>
      <c r="AD104" s="86"/>
      <c r="AE104" s="86"/>
      <c r="AF104" s="86"/>
      <c r="AG104" s="86"/>
      <c r="AH104" s="86"/>
      <c r="AI104" s="86"/>
      <c r="AJ104" s="86"/>
      <c r="AK104">
        <f t="shared" si="274"/>
        <v>0</v>
      </c>
      <c r="AL104" s="119">
        <f t="shared" si="289"/>
        <v>0</v>
      </c>
      <c r="AM104" s="87">
        <f t="shared" si="290"/>
        <v>0.1105</v>
      </c>
      <c r="AN104" s="88">
        <f t="shared" si="275"/>
        <v>0</v>
      </c>
      <c r="AO104" s="27">
        <f t="shared" si="276"/>
        <v>0</v>
      </c>
      <c r="AP104" s="18">
        <f t="shared" si="277"/>
        <v>0</v>
      </c>
      <c r="BB104" s="311" t="str">
        <f t="shared" si="291"/>
        <v>Maintenance Manager</v>
      </c>
      <c r="BC104" s="12"/>
      <c r="BD104" s="86"/>
      <c r="BE104" s="86"/>
      <c r="BF104" s="86"/>
      <c r="BG104" s="86"/>
      <c r="BH104" s="86"/>
      <c r="BI104" s="86"/>
      <c r="BJ104" s="86"/>
      <c r="BK104">
        <f t="shared" si="278"/>
        <v>0</v>
      </c>
      <c r="BL104" s="119">
        <f t="shared" si="292"/>
        <v>0</v>
      </c>
      <c r="BM104" s="87">
        <f t="shared" si="279"/>
        <v>0.1105</v>
      </c>
      <c r="BN104" s="88">
        <f t="shared" si="280"/>
        <v>0</v>
      </c>
      <c r="BO104" s="27">
        <f t="shared" si="281"/>
        <v>0</v>
      </c>
      <c r="BP104" s="18">
        <f t="shared" si="282"/>
        <v>0</v>
      </c>
      <c r="CB104" s="311" t="str">
        <f t="shared" si="293"/>
        <v>Maintenance Manager</v>
      </c>
      <c r="CC104" s="12"/>
      <c r="CD104" s="86"/>
      <c r="CE104" s="86"/>
      <c r="CF104" s="86"/>
      <c r="CG104" s="86"/>
      <c r="CH104" s="86"/>
      <c r="CI104" s="86"/>
      <c r="CJ104" s="86"/>
      <c r="CK104">
        <f t="shared" si="283"/>
        <v>0</v>
      </c>
      <c r="CL104" s="119">
        <f t="shared" si="294"/>
        <v>0</v>
      </c>
      <c r="CM104" s="87">
        <f t="shared" si="284"/>
        <v>0.1105</v>
      </c>
      <c r="CN104" s="88">
        <f t="shared" si="285"/>
        <v>0</v>
      </c>
      <c r="CO104" s="27">
        <f t="shared" si="286"/>
        <v>0</v>
      </c>
      <c r="CP104" s="18">
        <f t="shared" si="287"/>
        <v>0</v>
      </c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2:113" x14ac:dyDescent="0.35">
      <c r="B105" s="311"/>
      <c r="C105" s="12"/>
      <c r="D105" s="86"/>
      <c r="E105" s="86"/>
      <c r="F105" s="86"/>
      <c r="G105" s="86"/>
      <c r="H105" s="86"/>
      <c r="I105" s="86"/>
      <c r="J105" s="86"/>
      <c r="K105">
        <f t="shared" si="270"/>
        <v>0</v>
      </c>
      <c r="L105" s="119">
        <v>0</v>
      </c>
      <c r="M105" s="87">
        <v>0.1105</v>
      </c>
      <c r="N105" s="88">
        <f t="shared" si="271"/>
        <v>0</v>
      </c>
      <c r="O105" s="27">
        <f t="shared" si="272"/>
        <v>0</v>
      </c>
      <c r="P105" s="18">
        <f t="shared" si="273"/>
        <v>0</v>
      </c>
      <c r="AB105" s="311">
        <f t="shared" si="288"/>
        <v>0</v>
      </c>
      <c r="AC105" s="12"/>
      <c r="AD105" s="86"/>
      <c r="AE105" s="86"/>
      <c r="AF105" s="86"/>
      <c r="AG105" s="86"/>
      <c r="AH105" s="86"/>
      <c r="AI105" s="86"/>
      <c r="AJ105" s="86"/>
      <c r="AK105">
        <f t="shared" si="274"/>
        <v>0</v>
      </c>
      <c r="AL105" s="119">
        <f t="shared" si="289"/>
        <v>0</v>
      </c>
      <c r="AM105" s="87">
        <f t="shared" si="290"/>
        <v>0.1105</v>
      </c>
      <c r="AN105" s="88">
        <f t="shared" si="275"/>
        <v>0</v>
      </c>
      <c r="AO105" s="27">
        <f t="shared" si="276"/>
        <v>0</v>
      </c>
      <c r="AP105" s="18">
        <f t="shared" si="277"/>
        <v>0</v>
      </c>
      <c r="BB105" s="311">
        <f t="shared" si="291"/>
        <v>0</v>
      </c>
      <c r="BC105" s="12"/>
      <c r="BD105" s="86"/>
      <c r="BE105" s="86"/>
      <c r="BF105" s="86"/>
      <c r="BG105" s="86"/>
      <c r="BH105" s="86"/>
      <c r="BI105" s="86"/>
      <c r="BJ105" s="86"/>
      <c r="BK105">
        <f t="shared" si="278"/>
        <v>0</v>
      </c>
      <c r="BL105" s="119">
        <f t="shared" si="292"/>
        <v>0</v>
      </c>
      <c r="BM105" s="87">
        <f t="shared" si="279"/>
        <v>0.1105</v>
      </c>
      <c r="BN105" s="88">
        <f t="shared" si="280"/>
        <v>0</v>
      </c>
      <c r="BO105" s="27">
        <f t="shared" si="281"/>
        <v>0</v>
      </c>
      <c r="BP105" s="18">
        <f t="shared" si="282"/>
        <v>0</v>
      </c>
      <c r="CB105" s="311">
        <f t="shared" si="293"/>
        <v>0</v>
      </c>
      <c r="CC105" s="12"/>
      <c r="CD105" s="86"/>
      <c r="CE105" s="86"/>
      <c r="CF105" s="86"/>
      <c r="CG105" s="86"/>
      <c r="CH105" s="86"/>
      <c r="CI105" s="86"/>
      <c r="CJ105" s="86"/>
      <c r="CK105">
        <f t="shared" si="283"/>
        <v>0</v>
      </c>
      <c r="CL105" s="119">
        <f t="shared" si="294"/>
        <v>0</v>
      </c>
      <c r="CM105" s="87">
        <f t="shared" si="284"/>
        <v>0.1105</v>
      </c>
      <c r="CN105" s="88">
        <f t="shared" si="285"/>
        <v>0</v>
      </c>
      <c r="CO105" s="27">
        <f t="shared" si="286"/>
        <v>0</v>
      </c>
      <c r="CP105" s="18">
        <f t="shared" si="287"/>
        <v>0</v>
      </c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2:113" x14ac:dyDescent="0.35">
      <c r="B106" s="311"/>
      <c r="C106" s="12"/>
      <c r="D106" s="86"/>
      <c r="E106" s="86"/>
      <c r="F106" s="86"/>
      <c r="G106" s="86"/>
      <c r="H106" s="86"/>
      <c r="I106" s="86"/>
      <c r="J106" s="86"/>
      <c r="K106">
        <f t="shared" si="270"/>
        <v>0</v>
      </c>
      <c r="L106" s="119">
        <v>0</v>
      </c>
      <c r="M106" s="87">
        <v>0.1105</v>
      </c>
      <c r="N106" s="88">
        <f t="shared" si="271"/>
        <v>0.08</v>
      </c>
      <c r="O106" s="27">
        <f t="shared" si="272"/>
        <v>0</v>
      </c>
      <c r="P106" s="18">
        <f t="shared" si="273"/>
        <v>0</v>
      </c>
      <c r="AB106" s="311">
        <f t="shared" si="288"/>
        <v>0</v>
      </c>
      <c r="AC106" s="12"/>
      <c r="AD106" s="86"/>
      <c r="AE106" s="86"/>
      <c r="AF106" s="86"/>
      <c r="AG106" s="86"/>
      <c r="AH106" s="86"/>
      <c r="AI106" s="86"/>
      <c r="AJ106" s="86"/>
      <c r="AK106">
        <f t="shared" si="274"/>
        <v>0</v>
      </c>
      <c r="AL106" s="119">
        <f t="shared" si="289"/>
        <v>0</v>
      </c>
      <c r="AM106" s="87">
        <f t="shared" si="290"/>
        <v>0.1105</v>
      </c>
      <c r="AN106" s="88">
        <f t="shared" si="275"/>
        <v>0.08</v>
      </c>
      <c r="AO106" s="27">
        <f t="shared" si="276"/>
        <v>0</v>
      </c>
      <c r="AP106" s="18">
        <f t="shared" si="277"/>
        <v>0</v>
      </c>
      <c r="BB106" s="311">
        <f t="shared" si="291"/>
        <v>0</v>
      </c>
      <c r="BC106" s="12"/>
      <c r="BD106" s="86"/>
      <c r="BE106" s="86"/>
      <c r="BF106" s="86"/>
      <c r="BG106" s="86"/>
      <c r="BH106" s="86"/>
      <c r="BI106" s="86"/>
      <c r="BJ106" s="86"/>
      <c r="BK106">
        <f t="shared" si="278"/>
        <v>0</v>
      </c>
      <c r="BL106" s="119">
        <f t="shared" si="292"/>
        <v>0</v>
      </c>
      <c r="BM106" s="87">
        <f t="shared" si="279"/>
        <v>0.1105</v>
      </c>
      <c r="BN106" s="88">
        <f t="shared" si="280"/>
        <v>0.08</v>
      </c>
      <c r="BO106" s="27">
        <f t="shared" si="281"/>
        <v>0</v>
      </c>
      <c r="BP106" s="18">
        <f t="shared" si="282"/>
        <v>0</v>
      </c>
      <c r="CB106" s="311">
        <f t="shared" si="293"/>
        <v>0</v>
      </c>
      <c r="CC106" s="12"/>
      <c r="CD106" s="86"/>
      <c r="CE106" s="86"/>
      <c r="CF106" s="86"/>
      <c r="CG106" s="86"/>
      <c r="CH106" s="86"/>
      <c r="CI106" s="86"/>
      <c r="CJ106" s="86"/>
      <c r="CK106">
        <f t="shared" si="283"/>
        <v>0</v>
      </c>
      <c r="CL106" s="119">
        <f t="shared" si="294"/>
        <v>0</v>
      </c>
      <c r="CM106" s="87">
        <f t="shared" si="284"/>
        <v>0.1105</v>
      </c>
      <c r="CN106" s="88">
        <f t="shared" si="285"/>
        <v>0.08</v>
      </c>
      <c r="CO106" s="27">
        <f t="shared" si="286"/>
        <v>0</v>
      </c>
      <c r="CP106" s="18">
        <f t="shared" si="287"/>
        <v>0</v>
      </c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2:113" x14ac:dyDescent="0.35">
      <c r="B107" s="311"/>
      <c r="C107" s="12"/>
      <c r="D107" s="86"/>
      <c r="E107" s="86"/>
      <c r="F107" s="86"/>
      <c r="G107" s="86"/>
      <c r="H107" s="86"/>
      <c r="I107" s="86"/>
      <c r="J107" s="86"/>
      <c r="K107">
        <f t="shared" si="270"/>
        <v>0</v>
      </c>
      <c r="L107" s="119">
        <v>0</v>
      </c>
      <c r="M107" s="87">
        <v>0.1105</v>
      </c>
      <c r="N107" s="88">
        <f t="shared" si="271"/>
        <v>0.08</v>
      </c>
      <c r="O107" s="27">
        <f t="shared" si="272"/>
        <v>0</v>
      </c>
      <c r="P107" s="18">
        <f t="shared" si="273"/>
        <v>0</v>
      </c>
      <c r="AB107" s="311">
        <f t="shared" si="288"/>
        <v>0</v>
      </c>
      <c r="AC107" s="12"/>
      <c r="AD107" s="86"/>
      <c r="AE107" s="86"/>
      <c r="AF107" s="86"/>
      <c r="AG107" s="86"/>
      <c r="AH107" s="86"/>
      <c r="AI107" s="86"/>
      <c r="AJ107" s="86"/>
      <c r="AK107">
        <f t="shared" si="274"/>
        <v>0</v>
      </c>
      <c r="AL107" s="119">
        <f t="shared" si="289"/>
        <v>0</v>
      </c>
      <c r="AM107" s="87">
        <f t="shared" si="290"/>
        <v>0.1105</v>
      </c>
      <c r="AN107" s="88">
        <f t="shared" si="275"/>
        <v>0.08</v>
      </c>
      <c r="AO107" s="27">
        <f t="shared" si="276"/>
        <v>0</v>
      </c>
      <c r="AP107" s="18">
        <f t="shared" si="277"/>
        <v>0</v>
      </c>
      <c r="BB107" s="311">
        <f t="shared" si="291"/>
        <v>0</v>
      </c>
      <c r="BC107" s="12"/>
      <c r="BD107" s="86"/>
      <c r="BE107" s="86"/>
      <c r="BF107" s="86"/>
      <c r="BG107" s="86"/>
      <c r="BH107" s="86"/>
      <c r="BI107" s="86"/>
      <c r="BJ107" s="86"/>
      <c r="BK107">
        <f t="shared" si="278"/>
        <v>0</v>
      </c>
      <c r="BL107" s="119">
        <f t="shared" si="292"/>
        <v>0</v>
      </c>
      <c r="BM107" s="87">
        <f t="shared" si="279"/>
        <v>0.1105</v>
      </c>
      <c r="BN107" s="88">
        <f t="shared" si="280"/>
        <v>0.08</v>
      </c>
      <c r="BO107" s="27">
        <f t="shared" si="281"/>
        <v>0</v>
      </c>
      <c r="BP107" s="18">
        <f t="shared" si="282"/>
        <v>0</v>
      </c>
      <c r="CB107" s="311">
        <f t="shared" si="293"/>
        <v>0</v>
      </c>
      <c r="CC107" s="12"/>
      <c r="CD107" s="86"/>
      <c r="CE107" s="86"/>
      <c r="CF107" s="86"/>
      <c r="CG107" s="86"/>
      <c r="CH107" s="86"/>
      <c r="CI107" s="86"/>
      <c r="CJ107" s="86"/>
      <c r="CK107">
        <f t="shared" si="283"/>
        <v>0</v>
      </c>
      <c r="CL107" s="119">
        <f t="shared" si="294"/>
        <v>0</v>
      </c>
      <c r="CM107" s="87">
        <f t="shared" si="284"/>
        <v>0.1105</v>
      </c>
      <c r="CN107" s="88">
        <f t="shared" si="285"/>
        <v>0.08</v>
      </c>
      <c r="CO107" s="27">
        <f t="shared" si="286"/>
        <v>0</v>
      </c>
      <c r="CP107" s="18">
        <f t="shared" si="287"/>
        <v>0</v>
      </c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2:113" x14ac:dyDescent="0.35">
      <c r="B108" s="311"/>
      <c r="C108" s="12"/>
      <c r="D108" s="86"/>
      <c r="E108" s="86"/>
      <c r="F108" s="86"/>
      <c r="G108" s="86"/>
      <c r="H108" s="86"/>
      <c r="I108" s="86"/>
      <c r="J108" s="86"/>
      <c r="K108">
        <f t="shared" si="270"/>
        <v>0</v>
      </c>
      <c r="L108" s="119">
        <v>0</v>
      </c>
      <c r="M108" s="87">
        <v>8.7999999999999995E-2</v>
      </c>
      <c r="N108" s="88">
        <f t="shared" si="271"/>
        <v>0</v>
      </c>
      <c r="O108" s="27">
        <f t="shared" si="272"/>
        <v>0</v>
      </c>
      <c r="P108" s="18">
        <f t="shared" si="273"/>
        <v>0</v>
      </c>
      <c r="AB108" s="311">
        <f t="shared" si="288"/>
        <v>0</v>
      </c>
      <c r="AC108" s="12"/>
      <c r="AD108" s="86"/>
      <c r="AE108" s="86"/>
      <c r="AF108" s="86"/>
      <c r="AG108" s="86"/>
      <c r="AH108" s="86"/>
      <c r="AI108" s="86"/>
      <c r="AJ108" s="86"/>
      <c r="AK108">
        <f t="shared" si="274"/>
        <v>0</v>
      </c>
      <c r="AL108" s="119">
        <f t="shared" si="289"/>
        <v>0</v>
      </c>
      <c r="AM108" s="87">
        <f t="shared" si="290"/>
        <v>8.7999999999999995E-2</v>
      </c>
      <c r="AN108" s="88">
        <f t="shared" si="275"/>
        <v>0</v>
      </c>
      <c r="AO108" s="27">
        <f t="shared" si="276"/>
        <v>0</v>
      </c>
      <c r="AP108" s="18">
        <f t="shared" si="277"/>
        <v>0</v>
      </c>
      <c r="BB108" s="311">
        <f t="shared" si="291"/>
        <v>0</v>
      </c>
      <c r="BC108" s="12"/>
      <c r="BD108" s="86"/>
      <c r="BE108" s="86"/>
      <c r="BF108" s="86"/>
      <c r="BG108" s="86"/>
      <c r="BH108" s="86"/>
      <c r="BI108" s="86"/>
      <c r="BJ108" s="86"/>
      <c r="BK108">
        <f t="shared" si="278"/>
        <v>0</v>
      </c>
      <c r="BL108" s="119">
        <f t="shared" si="292"/>
        <v>0</v>
      </c>
      <c r="BM108" s="87">
        <f t="shared" si="279"/>
        <v>8.7999999999999995E-2</v>
      </c>
      <c r="BN108" s="88">
        <f t="shared" si="280"/>
        <v>0</v>
      </c>
      <c r="BO108" s="27">
        <f t="shared" si="281"/>
        <v>0</v>
      </c>
      <c r="BP108" s="18">
        <f t="shared" si="282"/>
        <v>0</v>
      </c>
      <c r="CB108" s="311">
        <f t="shared" si="293"/>
        <v>0</v>
      </c>
      <c r="CC108" s="12"/>
      <c r="CD108" s="86"/>
      <c r="CE108" s="86"/>
      <c r="CF108" s="86"/>
      <c r="CG108" s="86"/>
      <c r="CH108" s="86"/>
      <c r="CI108" s="86"/>
      <c r="CJ108" s="86"/>
      <c r="CK108">
        <f t="shared" si="283"/>
        <v>0</v>
      </c>
      <c r="CL108" s="119">
        <f t="shared" si="294"/>
        <v>0</v>
      </c>
      <c r="CM108" s="87">
        <f t="shared" si="284"/>
        <v>8.7999999999999995E-2</v>
      </c>
      <c r="CN108" s="88">
        <f t="shared" si="285"/>
        <v>0</v>
      </c>
      <c r="CO108" s="27">
        <f t="shared" si="286"/>
        <v>0</v>
      </c>
      <c r="CP108" s="18">
        <f t="shared" si="287"/>
        <v>0</v>
      </c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2:113" x14ac:dyDescent="0.35">
      <c r="B109" s="311"/>
      <c r="C109" s="12"/>
      <c r="D109" s="86"/>
      <c r="E109" s="86"/>
      <c r="F109" s="86"/>
      <c r="G109" s="86"/>
      <c r="H109" s="86"/>
      <c r="I109" s="86"/>
      <c r="J109" s="86"/>
      <c r="K109">
        <f t="shared" si="270"/>
        <v>0</v>
      </c>
      <c r="L109" s="119">
        <v>0</v>
      </c>
      <c r="M109" s="87">
        <v>8.7999999999999995E-2</v>
      </c>
      <c r="N109" s="88">
        <f t="shared" si="271"/>
        <v>0</v>
      </c>
      <c r="O109" s="27">
        <f t="shared" si="272"/>
        <v>0</v>
      </c>
      <c r="P109" s="18">
        <f t="shared" si="273"/>
        <v>0</v>
      </c>
      <c r="AB109" s="311">
        <f t="shared" si="288"/>
        <v>0</v>
      </c>
      <c r="AC109" s="12"/>
      <c r="AD109" s="86"/>
      <c r="AE109" s="86"/>
      <c r="AF109" s="86"/>
      <c r="AG109" s="86"/>
      <c r="AH109" s="86"/>
      <c r="AI109" s="86"/>
      <c r="AJ109" s="86"/>
      <c r="AK109">
        <f t="shared" si="274"/>
        <v>0</v>
      </c>
      <c r="AL109" s="119">
        <f t="shared" si="289"/>
        <v>0</v>
      </c>
      <c r="AM109" s="87">
        <f t="shared" si="290"/>
        <v>8.7999999999999995E-2</v>
      </c>
      <c r="AN109" s="88">
        <f t="shared" si="275"/>
        <v>0</v>
      </c>
      <c r="AO109" s="27">
        <f t="shared" si="276"/>
        <v>0</v>
      </c>
      <c r="AP109" s="18">
        <f t="shared" si="277"/>
        <v>0</v>
      </c>
      <c r="BB109" s="311">
        <f t="shared" si="291"/>
        <v>0</v>
      </c>
      <c r="BC109" s="12"/>
      <c r="BD109" s="86"/>
      <c r="BE109" s="86"/>
      <c r="BF109" s="86"/>
      <c r="BG109" s="86"/>
      <c r="BH109" s="86"/>
      <c r="BI109" s="86"/>
      <c r="BJ109" s="86"/>
      <c r="BK109">
        <f t="shared" si="278"/>
        <v>0</v>
      </c>
      <c r="BL109" s="119">
        <f t="shared" si="292"/>
        <v>0</v>
      </c>
      <c r="BM109" s="87">
        <f t="shared" si="279"/>
        <v>8.7999999999999995E-2</v>
      </c>
      <c r="BN109" s="88">
        <f t="shared" si="280"/>
        <v>0</v>
      </c>
      <c r="BO109" s="27">
        <f t="shared" si="281"/>
        <v>0</v>
      </c>
      <c r="BP109" s="18">
        <f t="shared" si="282"/>
        <v>0</v>
      </c>
      <c r="CB109" s="311">
        <f t="shared" si="293"/>
        <v>0</v>
      </c>
      <c r="CC109" s="12"/>
      <c r="CD109" s="86"/>
      <c r="CE109" s="86"/>
      <c r="CF109" s="86"/>
      <c r="CG109" s="86"/>
      <c r="CH109" s="86"/>
      <c r="CI109" s="86"/>
      <c r="CJ109" s="86"/>
      <c r="CK109">
        <f t="shared" si="283"/>
        <v>0</v>
      </c>
      <c r="CL109" s="119">
        <f t="shared" si="294"/>
        <v>0</v>
      </c>
      <c r="CM109" s="87">
        <f t="shared" si="284"/>
        <v>8.7999999999999995E-2</v>
      </c>
      <c r="CN109" s="88">
        <f t="shared" si="285"/>
        <v>0</v>
      </c>
      <c r="CO109" s="27">
        <f t="shared" si="286"/>
        <v>0</v>
      </c>
      <c r="CP109" s="18">
        <f t="shared" si="287"/>
        <v>0</v>
      </c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2:113" x14ac:dyDescent="0.35">
      <c r="B110" s="311"/>
      <c r="C110" s="12"/>
      <c r="D110" s="86"/>
      <c r="E110" s="86"/>
      <c r="F110" s="86"/>
      <c r="G110" s="86"/>
      <c r="H110" s="86"/>
      <c r="I110" s="86"/>
      <c r="J110" s="86"/>
      <c r="K110">
        <f t="shared" si="270"/>
        <v>0</v>
      </c>
      <c r="L110" s="119">
        <v>0</v>
      </c>
      <c r="M110" s="87">
        <v>8.7999999999999995E-2</v>
      </c>
      <c r="N110" s="88">
        <f t="shared" si="271"/>
        <v>0</v>
      </c>
      <c r="O110" s="27">
        <f t="shared" si="272"/>
        <v>0</v>
      </c>
      <c r="P110" s="18">
        <f t="shared" si="273"/>
        <v>0</v>
      </c>
      <c r="AB110" s="311">
        <f t="shared" si="288"/>
        <v>0</v>
      </c>
      <c r="AC110" s="12"/>
      <c r="AD110" s="86"/>
      <c r="AE110" s="86"/>
      <c r="AF110" s="86"/>
      <c r="AG110" s="86"/>
      <c r="AH110" s="86"/>
      <c r="AI110" s="86"/>
      <c r="AJ110" s="86"/>
      <c r="AK110">
        <f t="shared" si="274"/>
        <v>0</v>
      </c>
      <c r="AL110" s="119">
        <f t="shared" si="289"/>
        <v>0</v>
      </c>
      <c r="AM110" s="87">
        <f t="shared" si="290"/>
        <v>8.7999999999999995E-2</v>
      </c>
      <c r="AN110" s="88">
        <f t="shared" si="275"/>
        <v>0</v>
      </c>
      <c r="AO110" s="27">
        <f t="shared" si="276"/>
        <v>0</v>
      </c>
      <c r="AP110" s="18">
        <f t="shared" si="277"/>
        <v>0</v>
      </c>
      <c r="BB110" s="311">
        <f t="shared" si="291"/>
        <v>0</v>
      </c>
      <c r="BC110" s="12"/>
      <c r="BD110" s="86"/>
      <c r="BE110" s="86"/>
      <c r="BF110" s="86"/>
      <c r="BG110" s="86"/>
      <c r="BH110" s="86"/>
      <c r="BI110" s="86"/>
      <c r="BJ110" s="86"/>
      <c r="BK110">
        <f t="shared" si="278"/>
        <v>0</v>
      </c>
      <c r="BL110" s="119">
        <f t="shared" si="292"/>
        <v>0</v>
      </c>
      <c r="BM110" s="87">
        <f t="shared" si="279"/>
        <v>8.7999999999999995E-2</v>
      </c>
      <c r="BN110" s="88">
        <f t="shared" si="280"/>
        <v>0</v>
      </c>
      <c r="BO110" s="27">
        <f t="shared" si="281"/>
        <v>0</v>
      </c>
      <c r="BP110" s="18">
        <f t="shared" si="282"/>
        <v>0</v>
      </c>
      <c r="CB110" s="311">
        <f t="shared" si="293"/>
        <v>0</v>
      </c>
      <c r="CC110" s="12"/>
      <c r="CD110" s="86"/>
      <c r="CE110" s="86"/>
      <c r="CF110" s="86"/>
      <c r="CG110" s="86"/>
      <c r="CH110" s="86"/>
      <c r="CI110" s="86"/>
      <c r="CJ110" s="86"/>
      <c r="CK110">
        <f t="shared" si="283"/>
        <v>0</v>
      </c>
      <c r="CL110" s="119">
        <f t="shared" si="294"/>
        <v>0</v>
      </c>
      <c r="CM110" s="87">
        <f t="shared" si="284"/>
        <v>8.7999999999999995E-2</v>
      </c>
      <c r="CN110" s="88">
        <f t="shared" si="285"/>
        <v>0</v>
      </c>
      <c r="CO110" s="27">
        <f t="shared" si="286"/>
        <v>0</v>
      </c>
      <c r="CP110" s="18">
        <f t="shared" si="287"/>
        <v>0</v>
      </c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2:113" x14ac:dyDescent="0.35">
      <c r="B111" s="311"/>
      <c r="C111" s="12"/>
      <c r="D111" s="86"/>
      <c r="E111" s="86"/>
      <c r="F111" s="86"/>
      <c r="G111" s="86"/>
      <c r="H111" s="86"/>
      <c r="I111" s="86"/>
      <c r="J111" s="86"/>
      <c r="K111">
        <f t="shared" si="270"/>
        <v>0</v>
      </c>
      <c r="L111" s="119">
        <v>0</v>
      </c>
      <c r="M111" s="87">
        <v>8.7999999999999995E-2</v>
      </c>
      <c r="N111" s="88">
        <f t="shared" si="271"/>
        <v>0.08</v>
      </c>
      <c r="O111" s="27">
        <f t="shared" si="272"/>
        <v>0</v>
      </c>
      <c r="P111" s="18">
        <f t="shared" si="273"/>
        <v>0</v>
      </c>
      <c r="AB111" s="311">
        <f t="shared" si="288"/>
        <v>0</v>
      </c>
      <c r="AC111" s="12"/>
      <c r="AD111" s="86"/>
      <c r="AE111" s="86"/>
      <c r="AF111" s="86"/>
      <c r="AG111" s="86"/>
      <c r="AH111" s="86"/>
      <c r="AI111" s="86"/>
      <c r="AJ111" s="86"/>
      <c r="AK111">
        <f t="shared" si="274"/>
        <v>0</v>
      </c>
      <c r="AL111" s="119">
        <f t="shared" si="289"/>
        <v>0</v>
      </c>
      <c r="AM111" s="87">
        <f t="shared" si="290"/>
        <v>8.7999999999999995E-2</v>
      </c>
      <c r="AN111" s="88">
        <f t="shared" si="275"/>
        <v>0.08</v>
      </c>
      <c r="AO111" s="27">
        <f t="shared" si="276"/>
        <v>0</v>
      </c>
      <c r="AP111" s="18">
        <f t="shared" si="277"/>
        <v>0</v>
      </c>
      <c r="BB111" s="311">
        <f t="shared" si="291"/>
        <v>0</v>
      </c>
      <c r="BC111" s="12"/>
      <c r="BD111" s="86"/>
      <c r="BE111" s="86"/>
      <c r="BF111" s="86"/>
      <c r="BG111" s="86"/>
      <c r="BH111" s="86"/>
      <c r="BI111" s="86"/>
      <c r="BJ111" s="86"/>
      <c r="BK111">
        <f t="shared" si="278"/>
        <v>0</v>
      </c>
      <c r="BL111" s="119">
        <f t="shared" si="292"/>
        <v>0</v>
      </c>
      <c r="BM111" s="87">
        <f t="shared" si="279"/>
        <v>8.7999999999999995E-2</v>
      </c>
      <c r="BN111" s="88">
        <f t="shared" si="280"/>
        <v>0.08</v>
      </c>
      <c r="BO111" s="27">
        <f t="shared" si="281"/>
        <v>0</v>
      </c>
      <c r="BP111" s="18">
        <f t="shared" si="282"/>
        <v>0</v>
      </c>
      <c r="CB111" s="311">
        <f t="shared" si="293"/>
        <v>0</v>
      </c>
      <c r="CC111" s="12"/>
      <c r="CD111" s="86"/>
      <c r="CE111" s="86"/>
      <c r="CF111" s="86"/>
      <c r="CG111" s="86"/>
      <c r="CH111" s="86"/>
      <c r="CI111" s="86"/>
      <c r="CJ111" s="86"/>
      <c r="CK111">
        <f t="shared" si="283"/>
        <v>0</v>
      </c>
      <c r="CL111" s="119">
        <f t="shared" si="294"/>
        <v>0</v>
      </c>
      <c r="CM111" s="87">
        <f t="shared" si="284"/>
        <v>8.7999999999999995E-2</v>
      </c>
      <c r="CN111" s="88">
        <f t="shared" si="285"/>
        <v>0.08</v>
      </c>
      <c r="CO111" s="27">
        <f t="shared" si="286"/>
        <v>0</v>
      </c>
      <c r="CP111" s="18">
        <f t="shared" si="287"/>
        <v>0</v>
      </c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2:113" x14ac:dyDescent="0.35">
      <c r="B112" s="26"/>
      <c r="C112" s="12"/>
      <c r="D112" s="191">
        <f>(D101*O101)+(D102*O102)+(D103*O103)+(D104*O104)+(D105*O105)+(D106*O106)+(D107*O107)+(D108*O108)+(D109*O109)+(D110*O110)+(D111*O111)</f>
        <v>0</v>
      </c>
      <c r="E112" s="191">
        <f>(E101*O101)+(E102*O102)+(E103*O103)+(E104*O104)+(E105*O105)+(E106*O106)+(E107*O107)+(E108*O108)+(E109*O109)+(E110*O110)+(E111*O111)</f>
        <v>0</v>
      </c>
      <c r="F112" s="191">
        <f>(F101*O101)+(F102*O102)+(F103*O103)+(F104*O104)+(F105*O105)+(F106*O106)+(F107*O107)+(F108*O108)+(F109*O109)+(F110*O110)+(F111*O111)</f>
        <v>0</v>
      </c>
      <c r="G112" s="191">
        <f>(G101*O101)+(G102*O102)+(G103*O103)+(G104*O104)+(G105*O105)+(G106*O106)+(G107*O107)+(G108*O108)+(G109*O109)+(G110*O110)+(G111*O111)</f>
        <v>0</v>
      </c>
      <c r="H112" s="191">
        <f>(H101*O101)+(H102*O102)+(H103*O103)+(H104*O104)+(H105*O105)+(H106*O106)+(H107*O107)+(H108*O108)+(H109*O109)+(H110*O110)+(H111*O111)</f>
        <v>0</v>
      </c>
      <c r="I112" s="191">
        <f>(I101*O101)+(I102*O102)+(I103*O103)+(I104*O104)+(I105*O105)+(I106*O106)+(I107*O107)+(I108*O108)+(I109*O109)+(I110*O110)+(I111*O111)</f>
        <v>0</v>
      </c>
      <c r="J112" s="191">
        <f>(J101*O101)+(J102*O102)+(J103*O103)+(J104*O104)+(J105*O105)+(J106*O106)+(J107*O107)+(J108*O108)+(J109*O109)+(J110*O110)+(J111*O111)</f>
        <v>0</v>
      </c>
      <c r="L112" s="183"/>
      <c r="M112" s="121"/>
      <c r="N112" s="121"/>
      <c r="O112" s="16"/>
      <c r="P112" s="19">
        <f>SUM(P101:P111)</f>
        <v>0</v>
      </c>
      <c r="AB112" s="26"/>
      <c r="AC112" s="12"/>
      <c r="AD112" s="191">
        <f>(AD101*AO101)+(AD102*AO102)+(AD103*AO103)+(AD104*AO104)+(AD105*AO105)+(AD106*AO106)+(AD107*AO107)+(AD108*AO108)+(AD109*AO109)+(AD110*AO110)+(AD111*AO111)</f>
        <v>0</v>
      </c>
      <c r="AE112" s="191">
        <f>(AE101*AO101)+(AE102*AO102)+(AE103*AO103)+(AE104*AO104)+(AE105*AO105)+(AE106*AO106)+(AE107*AO107)+(AE108*AO108)+(AE109*AO109)+(AE110*AO110)+(AE111*AO111)</f>
        <v>0</v>
      </c>
      <c r="AF112" s="191">
        <f>(AF101*AO101)+(AF102*AO102)+(AF103*AO103)+(AF104*AO104)+(AF105*AO105)+(AF106*AO106)+(AF107*AO107)+(AF108*AO108)+(AF109*AO109)+(AF110*AO110)+(AF111*AO111)</f>
        <v>0</v>
      </c>
      <c r="AG112" s="191">
        <f>(AG101*AO101)+(AG102*AO102)+(AG103*AO103)+(AG104*AO104)+(AG105*AO105)+(AG106*AO106)+(AG107*AO107)+(AG108*AO108)+(AG109*AO109)+(AG110*AO110)+(AG111*AO111)</f>
        <v>0</v>
      </c>
      <c r="AH112" s="191">
        <f>(AH101*AO101)+(AH102*AO102)+(AH103*AO103)+(AH104*AO104)+(AH105*AO105)+(AH106*AO106)+(AH107*AO107)+(AH108*AO108)+(AH109*AO109)+(AH110*AO110)+(AH111*AO111)</f>
        <v>0</v>
      </c>
      <c r="AI112" s="191">
        <f>(AI101*AO101)+(AI102*AO102)+(AI103*AO103)+(AI104*AO104)+(AI105*AO105)+(AI106*AO106)+(AI107*AO107)+(AI108*AO108)+(AI109*AO109)+(AI110*AO110)+(AI111*AO111)</f>
        <v>0</v>
      </c>
      <c r="AJ112" s="191">
        <f>(AJ101*AO101)+(AJ102*AO102)+(AJ103*AO103)+(AJ104*AO104)+(AJ105*AO105)+(AJ106*AO106)+(AJ107*AO107)+(AJ108*AO108)+(AJ109*AO109)+(AJ110*AO110)+(AJ111*AO111)</f>
        <v>0</v>
      </c>
      <c r="AL112" s="183"/>
      <c r="AM112" s="121"/>
      <c r="AN112" s="121"/>
      <c r="AO112" s="16"/>
      <c r="AP112" s="19">
        <f>SUM(AP101:AP111)</f>
        <v>0</v>
      </c>
      <c r="BB112" s="26"/>
      <c r="BC112" s="12"/>
      <c r="BD112" s="191">
        <f>(BD101*BO101)+(BD102*BO102)+(BD103*BO103)+(BD104*BO104)+(BD105*BO105)+(BD106*BO106)+(BD107*BO107)+(BD108*BO108)+(BD109*BO109)+(BD110*BO110)+(BD111*BO111)</f>
        <v>0</v>
      </c>
      <c r="BE112" s="191">
        <f>(BE101*BO101)+(BE102*BO102)+(BE103*BO103)+(BE104*BO104)+(BE105*BO105)+(BE106*BO106)+(BE107*BO107)+(BE108*BO108)+(BE109*BO109)+(BE110*BO110)+(BE111*BO111)</f>
        <v>0</v>
      </c>
      <c r="BF112" s="191">
        <f>(BF101*BO101)+(BF102*BO102)+(BF103*BO103)+(BF104*BO104)+(BF105*BO105)+(BF106*BO106)+(BF107*BO107)+(BF108*BO108)+(BF109*BO109)+(BF110*BO110)+(BF111*BO111)</f>
        <v>0</v>
      </c>
      <c r="BG112" s="191">
        <f>(BG101*BO101)+(BG102*BO102)+(BG103*BO103)+(BG104*BO104)+(BG105*BO105)+(BG106*BO106)+(BG107*BO107)+(BG108*BO108)+(BG109*BO109)+(BG110*BO110)+(BG111*BO111)</f>
        <v>0</v>
      </c>
      <c r="BH112" s="191">
        <f>(BH101*BO101)+(BH102*BO102)+(BH103*BO103)+(BH104*BO104)+(BH105*BO105)+(BH106*BO106)+(BH107*BO107)+(BH108*BO108)+(BH109*BO109)+(BH110*BO110)+(BH111*BO111)</f>
        <v>0</v>
      </c>
      <c r="BI112" s="191">
        <f>(BI101*BO101)+(BI102*BO102)+(BI103*BO103)+(BI104*BO104)+(BI105*BO105)+(BI106*BO106)+(BI107*BO107)+(BI108*BO108)+(BI109*BO109)+(BI110*BO110)+(BI111*BO111)</f>
        <v>0</v>
      </c>
      <c r="BJ112" s="191">
        <f>(BJ101*BO101)+(BJ102*BO102)+(BJ103*BO103)+(BJ104*BO104)+(BJ105*BO105)+(BJ106*BO106)+(BJ107*BO107)+(BJ108*BO108)+(BJ109*BO109)+(BJ110*BO110)+(BJ111*BO111)</f>
        <v>0</v>
      </c>
      <c r="BL112" s="183"/>
      <c r="BM112" s="121"/>
      <c r="BN112" s="121"/>
      <c r="BO112" s="16"/>
      <c r="BP112" s="19">
        <f>SUM(BP101:BP111)</f>
        <v>0</v>
      </c>
      <c r="CB112" s="26"/>
      <c r="CC112" s="12"/>
      <c r="CD112" s="191">
        <f>(CD101*CO101)+(CD102*CO102)+(CD103*CO103)+(CD104*CO104)+(CD105*CO105)+(CD106*CO106)+(CD107*CO107)+(CD108*CO108)+(CD109*CO109)+(CD110*CO110)+(CD111*CO111)</f>
        <v>0</v>
      </c>
      <c r="CE112" s="191">
        <f>(CE101*CO101)+(CE102*CO102)+(CE103*CO103)+(CE104*CO104)+(CE105*CO105)+(CE106*CO106)+(CE107*CO107)+(CE108*CO108)+(CE109*CO109)+(CE110*CO110)+(CE111*CO111)</f>
        <v>0</v>
      </c>
      <c r="CF112" s="191">
        <f>(CF101*CO101)+(CF102*CO102)+(CF103*CO103)+(CF104*CO104)+(CF105*CO105)+(CF106*CO106)+(CF107*CO107)+(CF108*CO108)+(CF109*CO109)+(CF110*CO110)+(CF111*CO111)</f>
        <v>0</v>
      </c>
      <c r="CG112" s="191">
        <f>(CG101*CO101)+(CG102*CO102)+(CG103*CO103)+(CG104*CO104)+(CG105*CO105)+(CG106*CO106)+(CG107*CO107)+(CG108*CO108)+(CG109*CO109)+(CG110*CO110)+(CG111*CO111)</f>
        <v>0</v>
      </c>
      <c r="CH112" s="191">
        <f>(CH101*CO101)+(CH102*CO102)+(CH103*CO103)+(CH104*CO104)+(CH105*CO105)+(CH106*CO106)+(CH107*CO107)+(CH108*CO108)+(CH109*CO109)+(CH110*CO110)+(CH111*CO111)</f>
        <v>0</v>
      </c>
      <c r="CI112" s="191">
        <f>(CI101*CO101)+(CI102*CO102)+(CI103*CO103)+(CI104*CO104)+(CI105*CO105)+(CI106*CO106)+(CI107*CO107)+(CI108*CO108)+(CI109*CO109)+(CI110*CO110)+(CI111*CO111)</f>
        <v>0</v>
      </c>
      <c r="CJ112" s="191">
        <f>(CJ101*CO101)+(CJ102*CO102)+(CJ103*CO103)+(CJ104*CO104)+(CJ105*CO105)+(CJ106*CO106)+(CJ107*CO107)+(CJ108*CO108)+(CJ109*CO109)+(CJ110*CO110)+(CJ111*CO111)</f>
        <v>0</v>
      </c>
      <c r="CL112" s="183"/>
      <c r="CM112" s="121"/>
      <c r="CN112" s="121"/>
      <c r="CO112" s="16"/>
      <c r="CP112" s="19">
        <f>SUM(CP101:CP111)</f>
        <v>0</v>
      </c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2:113" x14ac:dyDescent="0.35">
      <c r="B113" s="237" t="s">
        <v>26</v>
      </c>
      <c r="C113" s="12"/>
      <c r="D113" s="191"/>
      <c r="E113" s="191"/>
      <c r="F113" s="191"/>
      <c r="G113" s="191"/>
      <c r="H113" s="191"/>
      <c r="I113" s="191"/>
      <c r="J113" s="191"/>
      <c r="L113" s="183"/>
      <c r="M113" s="121"/>
      <c r="N113" s="121"/>
      <c r="O113" s="16"/>
      <c r="P113" s="18"/>
      <c r="AB113" s="237" t="s">
        <v>26</v>
      </c>
      <c r="AC113" s="12"/>
      <c r="AD113" s="191"/>
      <c r="AE113" s="191"/>
      <c r="AF113" s="191"/>
      <c r="AG113" s="191"/>
      <c r="AH113" s="191"/>
      <c r="AI113" s="191"/>
      <c r="AJ113" s="191"/>
      <c r="AL113" s="183"/>
      <c r="AM113" s="121"/>
      <c r="AN113" s="121"/>
      <c r="AO113" s="16"/>
      <c r="AP113" s="18"/>
      <c r="BB113" s="237" t="s">
        <v>26</v>
      </c>
      <c r="BC113" s="12"/>
      <c r="BD113" s="191"/>
      <c r="BE113" s="191"/>
      <c r="BF113" s="191"/>
      <c r="BG113" s="191"/>
      <c r="BH113" s="191"/>
      <c r="BI113" s="191"/>
      <c r="BJ113" s="191"/>
      <c r="BL113" s="183"/>
      <c r="BM113" s="121"/>
      <c r="BN113" s="121"/>
      <c r="BO113" s="16"/>
      <c r="BP113" s="18"/>
      <c r="CB113" s="237" t="s">
        <v>26</v>
      </c>
      <c r="CC113" s="12"/>
      <c r="CD113" s="191"/>
      <c r="CE113" s="191"/>
      <c r="CF113" s="191"/>
      <c r="CG113" s="191"/>
      <c r="CH113" s="191"/>
      <c r="CI113" s="191"/>
      <c r="CJ113" s="191"/>
      <c r="CL113" s="183"/>
      <c r="CM113" s="121"/>
      <c r="CN113" s="121"/>
      <c r="CO113" s="16"/>
      <c r="CP113" s="18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2:113" x14ac:dyDescent="0.35">
      <c r="B114" s="26"/>
      <c r="C114" s="12"/>
      <c r="D114" s="191"/>
      <c r="E114" s="191"/>
      <c r="F114" s="191"/>
      <c r="G114" s="191"/>
      <c r="H114" s="191"/>
      <c r="I114" s="191"/>
      <c r="J114" s="191"/>
      <c r="L114" s="183"/>
      <c r="M114" s="121"/>
      <c r="N114" s="121"/>
      <c r="O114" s="16"/>
      <c r="P114" s="18"/>
      <c r="AB114" s="26"/>
      <c r="AC114" s="12"/>
      <c r="AD114" s="191"/>
      <c r="AE114" s="191"/>
      <c r="AF114" s="191"/>
      <c r="AG114" s="191"/>
      <c r="AH114" s="191"/>
      <c r="AI114" s="191"/>
      <c r="AJ114" s="191"/>
      <c r="AL114" s="183"/>
      <c r="AM114" s="121"/>
      <c r="AN114" s="121"/>
      <c r="AO114" s="16"/>
      <c r="AP114" s="18"/>
      <c r="BB114" s="26"/>
      <c r="BC114" s="12"/>
      <c r="BD114" s="191"/>
      <c r="BE114" s="191"/>
      <c r="BF114" s="191"/>
      <c r="BG114" s="191"/>
      <c r="BH114" s="191"/>
      <c r="BI114" s="191"/>
      <c r="BJ114" s="191"/>
      <c r="BL114" s="183"/>
      <c r="BM114" s="121"/>
      <c r="BN114" s="121"/>
      <c r="BO114" s="16"/>
      <c r="BP114" s="18"/>
      <c r="CB114" s="26"/>
      <c r="CC114" s="12"/>
      <c r="CD114" s="191"/>
      <c r="CE114" s="191"/>
      <c r="CF114" s="191"/>
      <c r="CG114" s="191"/>
      <c r="CH114" s="191"/>
      <c r="CI114" s="191"/>
      <c r="CJ114" s="191"/>
      <c r="CL114" s="183"/>
      <c r="CM114" s="121"/>
      <c r="CN114" s="121"/>
      <c r="CO114" s="16"/>
      <c r="CP114" s="18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2:113" x14ac:dyDescent="0.35">
      <c r="B115" s="268" t="s">
        <v>145</v>
      </c>
      <c r="C115" s="186"/>
      <c r="D115" s="238"/>
      <c r="E115" s="238"/>
      <c r="F115" s="238"/>
      <c r="G115" s="238"/>
      <c r="H115" s="238"/>
      <c r="I115" s="238"/>
      <c r="J115" s="238"/>
      <c r="K115" s="16"/>
      <c r="M115" s="121"/>
      <c r="N115" s="121"/>
      <c r="O115" s="16"/>
      <c r="P115" s="18">
        <f>SUM(D115:J115)</f>
        <v>0</v>
      </c>
      <c r="AB115" s="268" t="s">
        <v>145</v>
      </c>
      <c r="AC115" s="186"/>
      <c r="AD115" s="238">
        <v>0</v>
      </c>
      <c r="AE115" s="238">
        <v>0</v>
      </c>
      <c r="AF115" s="238">
        <v>0</v>
      </c>
      <c r="AG115" s="238">
        <v>0</v>
      </c>
      <c r="AH115" s="238">
        <v>0</v>
      </c>
      <c r="AI115" s="238">
        <v>0</v>
      </c>
      <c r="AJ115" s="238">
        <v>0</v>
      </c>
      <c r="AK115" s="16"/>
      <c r="AM115" s="121"/>
      <c r="AN115" s="121"/>
      <c r="AO115" s="16"/>
      <c r="AP115" s="18">
        <f>SUM(AD115:AJ115)</f>
        <v>0</v>
      </c>
      <c r="BB115" s="268" t="s">
        <v>145</v>
      </c>
      <c r="BC115" s="186"/>
      <c r="BD115" s="238">
        <f>AD115</f>
        <v>0</v>
      </c>
      <c r="BE115" s="238">
        <f t="shared" ref="BE115:BE116" si="295">AE115</f>
        <v>0</v>
      </c>
      <c r="BF115" s="238">
        <f t="shared" ref="BF115:BF116" si="296">AF115</f>
        <v>0</v>
      </c>
      <c r="BG115" s="238">
        <f t="shared" ref="BG115:BG116" si="297">AG115</f>
        <v>0</v>
      </c>
      <c r="BH115" s="238">
        <f t="shared" ref="BH115:BH116" si="298">AH115</f>
        <v>0</v>
      </c>
      <c r="BI115" s="238">
        <f t="shared" ref="BI115:BI116" si="299">AI115</f>
        <v>0</v>
      </c>
      <c r="BJ115" s="238">
        <f t="shared" ref="BJ115:BJ116" si="300">AJ115</f>
        <v>0</v>
      </c>
      <c r="BK115" s="16"/>
      <c r="BM115" s="121"/>
      <c r="BN115" s="121"/>
      <c r="BO115" s="16"/>
      <c r="BP115" s="18">
        <f>SUM(BD115:BJ115)</f>
        <v>0</v>
      </c>
      <c r="CB115" s="268" t="s">
        <v>145</v>
      </c>
      <c r="CC115" s="186"/>
      <c r="CD115" s="238">
        <f>BD115</f>
        <v>0</v>
      </c>
      <c r="CE115" s="238">
        <f t="shared" ref="CE115:CE116" si="301">BE115</f>
        <v>0</v>
      </c>
      <c r="CF115" s="238">
        <f t="shared" ref="CF115:CF116" si="302">BF115</f>
        <v>0</v>
      </c>
      <c r="CG115" s="238">
        <f t="shared" ref="CG115:CG116" si="303">BG115</f>
        <v>0</v>
      </c>
      <c r="CH115" s="238">
        <f t="shared" ref="CH115:CH116" si="304">BH115</f>
        <v>0</v>
      </c>
      <c r="CI115" s="238">
        <f t="shared" ref="CI115:CI116" si="305">BI115</f>
        <v>0</v>
      </c>
      <c r="CJ115" s="238">
        <f t="shared" ref="CJ115:CJ116" si="306">BJ115</f>
        <v>0</v>
      </c>
      <c r="CK115" s="16"/>
      <c r="CM115" s="121"/>
      <c r="CN115" s="121"/>
      <c r="CO115" s="16"/>
      <c r="CP115" s="18">
        <f>SUM(CD115:CJ115)</f>
        <v>0</v>
      </c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2:113" x14ac:dyDescent="0.35">
      <c r="B116" s="268" t="s">
        <v>140</v>
      </c>
      <c r="C116" s="186"/>
      <c r="D116" s="238"/>
      <c r="E116" s="238"/>
      <c r="F116" s="238"/>
      <c r="G116" s="238"/>
      <c r="H116" s="238"/>
      <c r="I116" s="238"/>
      <c r="J116" s="238"/>
      <c r="K116" s="16"/>
      <c r="M116" s="121"/>
      <c r="N116" s="121"/>
      <c r="O116" s="16"/>
      <c r="P116" s="18">
        <f>SUM(D116:J116)</f>
        <v>0</v>
      </c>
      <c r="AB116" s="268" t="s">
        <v>140</v>
      </c>
      <c r="AC116" s="186"/>
      <c r="AD116" s="238">
        <v>0</v>
      </c>
      <c r="AE116" s="238">
        <v>0</v>
      </c>
      <c r="AF116" s="238">
        <v>0</v>
      </c>
      <c r="AG116" s="238">
        <v>0</v>
      </c>
      <c r="AH116" s="238">
        <v>0</v>
      </c>
      <c r="AI116" s="238">
        <f t="shared" ref="AI116:AJ116" si="307">I116</f>
        <v>0</v>
      </c>
      <c r="AJ116" s="238">
        <f t="shared" si="307"/>
        <v>0</v>
      </c>
      <c r="AK116" s="16"/>
      <c r="AM116" s="121"/>
      <c r="AN116" s="121"/>
      <c r="AO116" s="16"/>
      <c r="AP116" s="18">
        <f>SUM(AD116:AJ116)</f>
        <v>0</v>
      </c>
      <c r="BB116" s="268" t="s">
        <v>140</v>
      </c>
      <c r="BC116" s="186"/>
      <c r="BD116" s="238">
        <f>AD116</f>
        <v>0</v>
      </c>
      <c r="BE116" s="238">
        <f t="shared" si="295"/>
        <v>0</v>
      </c>
      <c r="BF116" s="238">
        <f t="shared" si="296"/>
        <v>0</v>
      </c>
      <c r="BG116" s="238">
        <f t="shared" si="297"/>
        <v>0</v>
      </c>
      <c r="BH116" s="238">
        <f t="shared" si="298"/>
        <v>0</v>
      </c>
      <c r="BI116" s="238">
        <f t="shared" si="299"/>
        <v>0</v>
      </c>
      <c r="BJ116" s="238">
        <f t="shared" si="300"/>
        <v>0</v>
      </c>
      <c r="BK116" s="16"/>
      <c r="BM116" s="121"/>
      <c r="BN116" s="121"/>
      <c r="BO116" s="16"/>
      <c r="BP116" s="18">
        <f>SUM(BD116:BJ116)</f>
        <v>0</v>
      </c>
      <c r="CB116" s="268" t="s">
        <v>140</v>
      </c>
      <c r="CC116" s="186"/>
      <c r="CD116" s="238">
        <f>BD116</f>
        <v>0</v>
      </c>
      <c r="CE116" s="238">
        <f t="shared" si="301"/>
        <v>0</v>
      </c>
      <c r="CF116" s="238">
        <f t="shared" si="302"/>
        <v>0</v>
      </c>
      <c r="CG116" s="238">
        <f t="shared" si="303"/>
        <v>0</v>
      </c>
      <c r="CH116" s="238">
        <f t="shared" si="304"/>
        <v>0</v>
      </c>
      <c r="CI116" s="238">
        <f t="shared" si="305"/>
        <v>0</v>
      </c>
      <c r="CJ116" s="238">
        <f t="shared" si="306"/>
        <v>0</v>
      </c>
      <c r="CK116" s="16"/>
      <c r="CM116" s="121"/>
      <c r="CN116" s="121"/>
      <c r="CO116" s="16"/>
      <c r="CP116" s="18">
        <f>SUM(CD116:CJ116)</f>
        <v>0</v>
      </c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2:113" x14ac:dyDescent="0.35">
      <c r="B117" s="26"/>
      <c r="C117" s="12"/>
      <c r="D117" s="191"/>
      <c r="E117" s="191"/>
      <c r="F117" s="191"/>
      <c r="G117" s="191"/>
      <c r="H117" s="191"/>
      <c r="I117" s="191"/>
      <c r="J117" s="191"/>
      <c r="L117" s="183"/>
      <c r="M117" s="121"/>
      <c r="N117" s="121"/>
      <c r="O117" s="16"/>
      <c r="P117" s="18"/>
      <c r="AB117" s="26"/>
      <c r="AC117" s="12"/>
      <c r="AD117" s="191"/>
      <c r="AE117" s="191"/>
      <c r="AF117" s="191"/>
      <c r="AG117" s="191"/>
      <c r="AH117" s="191"/>
      <c r="AI117" s="191"/>
      <c r="AJ117" s="191"/>
      <c r="AL117" s="183"/>
      <c r="AM117" s="121"/>
      <c r="AN117" s="121"/>
      <c r="AO117" s="16"/>
      <c r="AP117" s="18"/>
      <c r="BB117" s="26"/>
      <c r="BC117" s="12"/>
      <c r="BD117" s="191"/>
      <c r="BE117" s="191"/>
      <c r="BF117" s="191"/>
      <c r="BG117" s="191"/>
      <c r="BH117" s="191"/>
      <c r="BI117" s="191"/>
      <c r="BJ117" s="191"/>
      <c r="BL117" s="183"/>
      <c r="BM117" s="121"/>
      <c r="BN117" s="121"/>
      <c r="BO117" s="16"/>
      <c r="BP117" s="18"/>
      <c r="CB117" s="26"/>
      <c r="CC117" s="12"/>
      <c r="CD117" s="191"/>
      <c r="CE117" s="191"/>
      <c r="CF117" s="191"/>
      <c r="CG117" s="191"/>
      <c r="CH117" s="191"/>
      <c r="CI117" s="191"/>
      <c r="CJ117" s="191"/>
      <c r="CL117" s="183"/>
      <c r="CM117" s="121"/>
      <c r="CN117" s="121"/>
      <c r="CO117" s="16"/>
      <c r="CP117" s="18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2:113" x14ac:dyDescent="0.35">
      <c r="B118" s="26"/>
      <c r="C118" s="12"/>
      <c r="D118" s="191"/>
      <c r="E118" s="191"/>
      <c r="F118" s="191"/>
      <c r="G118" s="191"/>
      <c r="H118" s="191"/>
      <c r="I118" s="191"/>
      <c r="J118" s="191"/>
      <c r="L118" s="183"/>
      <c r="M118" s="121"/>
      <c r="N118" s="121"/>
      <c r="O118" s="16"/>
      <c r="P118" s="18"/>
      <c r="AB118" s="26"/>
      <c r="AC118" s="12"/>
      <c r="AD118" s="191"/>
      <c r="AE118" s="191"/>
      <c r="AF118" s="191"/>
      <c r="AG118" s="191"/>
      <c r="AH118" s="191"/>
      <c r="AI118" s="191"/>
      <c r="AJ118" s="191"/>
      <c r="AL118" s="183"/>
      <c r="AM118" s="121"/>
      <c r="AN118" s="121"/>
      <c r="AO118" s="16"/>
      <c r="AP118" s="18"/>
      <c r="BB118" s="26"/>
      <c r="BC118" s="12"/>
      <c r="BD118" s="191"/>
      <c r="BE118" s="191"/>
      <c r="BF118" s="191"/>
      <c r="BG118" s="191"/>
      <c r="BH118" s="191"/>
      <c r="BI118" s="191"/>
      <c r="BJ118" s="191"/>
      <c r="BL118" s="183"/>
      <c r="BM118" s="121"/>
      <c r="BN118" s="121"/>
      <c r="BO118" s="16"/>
      <c r="BP118" s="18"/>
      <c r="CB118" s="26"/>
      <c r="CC118" s="12"/>
      <c r="CD118" s="191"/>
      <c r="CE118" s="191"/>
      <c r="CF118" s="191"/>
      <c r="CG118" s="191"/>
      <c r="CH118" s="191"/>
      <c r="CI118" s="191"/>
      <c r="CJ118" s="191"/>
      <c r="CL118" s="183"/>
      <c r="CM118" s="121"/>
      <c r="CN118" s="121"/>
      <c r="CO118" s="16"/>
      <c r="CP118" s="18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2:113" x14ac:dyDescent="0.35">
      <c r="B119" s="7"/>
      <c r="C119" s="12"/>
      <c r="D119" s="191"/>
      <c r="E119" s="191"/>
      <c r="F119" s="191"/>
      <c r="G119" s="191"/>
      <c r="H119" s="191"/>
      <c r="I119" s="191"/>
      <c r="J119" s="191"/>
      <c r="L119" s="183"/>
      <c r="M119" s="121"/>
      <c r="N119" s="121"/>
      <c r="O119" s="16"/>
      <c r="P119" s="18"/>
      <c r="AB119" s="7"/>
      <c r="AC119" s="12"/>
      <c r="AD119" s="191"/>
      <c r="AE119" s="191"/>
      <c r="AF119" s="191"/>
      <c r="AG119" s="191"/>
      <c r="AH119" s="191"/>
      <c r="AI119" s="191"/>
      <c r="AJ119" s="191"/>
      <c r="AL119" s="183"/>
      <c r="AM119" s="121"/>
      <c r="AN119" s="121"/>
      <c r="AO119" s="16"/>
      <c r="AP119" s="18"/>
      <c r="BB119" s="7"/>
      <c r="BC119" s="12"/>
      <c r="BD119" s="191"/>
      <c r="BE119" s="191"/>
      <c r="BF119" s="191"/>
      <c r="BG119" s="191"/>
      <c r="BH119" s="191"/>
      <c r="BI119" s="191"/>
      <c r="BJ119" s="191"/>
      <c r="BL119" s="183"/>
      <c r="BM119" s="121"/>
      <c r="BN119" s="121"/>
      <c r="BO119" s="16"/>
      <c r="BP119" s="18"/>
      <c r="CB119" s="7"/>
      <c r="CC119" s="12"/>
      <c r="CD119" s="191"/>
      <c r="CE119" s="191"/>
      <c r="CF119" s="191"/>
      <c r="CG119" s="191"/>
      <c r="CH119" s="191"/>
      <c r="CI119" s="191"/>
      <c r="CJ119" s="191"/>
      <c r="CL119" s="183"/>
      <c r="CM119" s="121"/>
      <c r="CN119" s="121"/>
      <c r="CO119" s="16"/>
      <c r="CP119" s="18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2:113" x14ac:dyDescent="0.35">
      <c r="B120" s="8" t="s">
        <v>6</v>
      </c>
      <c r="C120" s="12"/>
      <c r="D120" s="191"/>
      <c r="E120" s="191"/>
      <c r="F120" s="191"/>
      <c r="G120" s="191"/>
      <c r="H120" s="191"/>
      <c r="I120" s="191"/>
      <c r="J120" s="191"/>
      <c r="L120" s="183"/>
      <c r="M120" s="121"/>
      <c r="N120" s="121"/>
      <c r="O120" s="16"/>
      <c r="P120" s="20">
        <f>IF((P115+P116)&gt;0,P115+P116,P64+P71+P78+P84+P89+P98+P112)</f>
        <v>0</v>
      </c>
      <c r="AB120" s="8" t="s">
        <v>6</v>
      </c>
      <c r="AC120" s="12"/>
      <c r="AD120" s="191"/>
      <c r="AE120" s="191"/>
      <c r="AF120" s="191"/>
      <c r="AG120" s="191"/>
      <c r="AH120" s="191"/>
      <c r="AI120" s="191"/>
      <c r="AJ120" s="191"/>
      <c r="AL120" s="183"/>
      <c r="AM120" s="121"/>
      <c r="AN120" s="121"/>
      <c r="AO120" s="16"/>
      <c r="AP120" s="20">
        <f>IF((AP115+AP116)&gt;0,AP115+AP116,AP64+AP71+AP78+AP84+AP89+AP98+AP112)</f>
        <v>0</v>
      </c>
      <c r="BB120" s="8" t="s">
        <v>6</v>
      </c>
      <c r="BC120" s="12"/>
      <c r="BD120" s="191"/>
      <c r="BE120" s="191"/>
      <c r="BF120" s="191"/>
      <c r="BG120" s="191"/>
      <c r="BH120" s="191"/>
      <c r="BI120" s="191"/>
      <c r="BJ120" s="191"/>
      <c r="BL120" s="183"/>
      <c r="BM120" s="121"/>
      <c r="BN120" s="121"/>
      <c r="BO120" s="16"/>
      <c r="BP120" s="20">
        <f>IF((BP115+BP116)&gt;0,BP115+BP116,BP64+BP71+BP78+BP84+BP89+BP98+BP112)</f>
        <v>0</v>
      </c>
      <c r="CB120" s="8" t="s">
        <v>6</v>
      </c>
      <c r="CC120" s="12"/>
      <c r="CD120" s="191"/>
      <c r="CE120" s="191"/>
      <c r="CF120" s="191"/>
      <c r="CG120" s="191"/>
      <c r="CH120" s="191"/>
      <c r="CI120" s="191"/>
      <c r="CJ120" s="191"/>
      <c r="CL120" s="183"/>
      <c r="CM120" s="121"/>
      <c r="CN120" s="121"/>
      <c r="CO120" s="16"/>
      <c r="CP120" s="20">
        <f>IF((CP115+CP116)&gt;0,CP115+CP116,CP64+CP71+CP78+CP84+CP89+CP98+CP112)</f>
        <v>0</v>
      </c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2:113" x14ac:dyDescent="0.35">
      <c r="B121" s="7"/>
      <c r="C121" s="12"/>
      <c r="D121" s="191"/>
      <c r="E121" s="191"/>
      <c r="F121" s="191"/>
      <c r="G121" s="191"/>
      <c r="H121" s="191"/>
      <c r="I121" s="191"/>
      <c r="J121" s="191"/>
      <c r="L121" s="183"/>
      <c r="M121" s="121"/>
      <c r="N121" s="121"/>
      <c r="O121" s="16"/>
      <c r="P121" s="18"/>
      <c r="AB121" s="7"/>
      <c r="AC121" s="12"/>
      <c r="AD121" s="191"/>
      <c r="AE121" s="191"/>
      <c r="AF121" s="191"/>
      <c r="AG121" s="191"/>
      <c r="AH121" s="191"/>
      <c r="AI121" s="191"/>
      <c r="AJ121" s="191"/>
      <c r="AL121" s="183"/>
      <c r="AM121" s="121"/>
      <c r="AN121" s="121"/>
      <c r="AO121" s="16"/>
      <c r="AP121" s="18"/>
      <c r="BB121" s="7"/>
      <c r="BC121" s="12"/>
      <c r="BD121" s="191"/>
      <c r="BE121" s="191"/>
      <c r="BF121" s="191"/>
      <c r="BG121" s="191"/>
      <c r="BH121" s="191"/>
      <c r="BI121" s="191"/>
      <c r="BJ121" s="191"/>
      <c r="BL121" s="183"/>
      <c r="BM121" s="121"/>
      <c r="BN121" s="121"/>
      <c r="BO121" s="16"/>
      <c r="BP121" s="18"/>
      <c r="CB121" s="7"/>
      <c r="CC121" s="12"/>
      <c r="CD121" s="191"/>
      <c r="CE121" s="191"/>
      <c r="CF121" s="191"/>
      <c r="CG121" s="191"/>
      <c r="CH121" s="191"/>
      <c r="CI121" s="191"/>
      <c r="CJ121" s="191"/>
      <c r="CL121" s="183"/>
      <c r="CM121" s="121"/>
      <c r="CN121" s="121"/>
      <c r="CO121" s="16"/>
      <c r="CP121" s="18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2:113" x14ac:dyDescent="0.35">
      <c r="B122" s="10" t="s">
        <v>39</v>
      </c>
      <c r="C122" s="12"/>
      <c r="D122" s="25" t="s">
        <v>17</v>
      </c>
      <c r="E122" s="25" t="s">
        <v>18</v>
      </c>
      <c r="F122" s="25" t="s">
        <v>28</v>
      </c>
      <c r="G122" s="25" t="s">
        <v>29</v>
      </c>
      <c r="H122" s="25" t="s">
        <v>21</v>
      </c>
      <c r="I122" s="25" t="s">
        <v>22</v>
      </c>
      <c r="J122" s="25" t="s">
        <v>23</v>
      </c>
      <c r="L122" s="183"/>
      <c r="M122" s="121"/>
      <c r="N122" s="121"/>
      <c r="O122" s="16"/>
      <c r="P122" s="18"/>
      <c r="AB122" s="10" t="s">
        <v>39</v>
      </c>
      <c r="AC122" s="12"/>
      <c r="AD122" s="25" t="s">
        <v>17</v>
      </c>
      <c r="AE122" s="25" t="s">
        <v>18</v>
      </c>
      <c r="AF122" s="25" t="s">
        <v>28</v>
      </c>
      <c r="AG122" s="25" t="s">
        <v>29</v>
      </c>
      <c r="AH122" s="25" t="s">
        <v>21</v>
      </c>
      <c r="AI122" s="25" t="s">
        <v>22</v>
      </c>
      <c r="AJ122" s="25" t="s">
        <v>23</v>
      </c>
      <c r="AL122" s="183"/>
      <c r="AM122" s="121"/>
      <c r="AN122" s="121"/>
      <c r="AO122" s="16"/>
      <c r="AP122" s="18"/>
      <c r="BB122" s="10" t="s">
        <v>39</v>
      </c>
      <c r="BC122" s="12"/>
      <c r="BD122" s="25" t="s">
        <v>17</v>
      </c>
      <c r="BE122" s="25" t="s">
        <v>18</v>
      </c>
      <c r="BF122" s="25" t="s">
        <v>28</v>
      </c>
      <c r="BG122" s="25" t="s">
        <v>29</v>
      </c>
      <c r="BH122" s="25" t="s">
        <v>21</v>
      </c>
      <c r="BI122" s="25" t="s">
        <v>22</v>
      </c>
      <c r="BJ122" s="25" t="s">
        <v>23</v>
      </c>
      <c r="BL122" s="183"/>
      <c r="BM122" s="121"/>
      <c r="BN122" s="121"/>
      <c r="BO122" s="16"/>
      <c r="BP122" s="18"/>
      <c r="CB122" s="10" t="s">
        <v>39</v>
      </c>
      <c r="CC122" s="12"/>
      <c r="CD122" s="25" t="s">
        <v>17</v>
      </c>
      <c r="CE122" s="25" t="s">
        <v>18</v>
      </c>
      <c r="CF122" s="25" t="s">
        <v>28</v>
      </c>
      <c r="CG122" s="25" t="s">
        <v>29</v>
      </c>
      <c r="CH122" s="25" t="s">
        <v>21</v>
      </c>
      <c r="CI122" s="25" t="s">
        <v>22</v>
      </c>
      <c r="CJ122" s="25" t="s">
        <v>23</v>
      </c>
      <c r="CL122" s="183"/>
      <c r="CM122" s="121"/>
      <c r="CN122" s="121"/>
      <c r="CO122" s="16"/>
      <c r="CP122" s="18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2:113" x14ac:dyDescent="0.35">
      <c r="B123" s="9" t="s">
        <v>134</v>
      </c>
      <c r="C123" s="12"/>
      <c r="D123" s="239">
        <f>IF(D64&gt;0,D64,0)</f>
        <v>0</v>
      </c>
      <c r="E123" s="239">
        <f t="shared" ref="E123:J123" si="308">IF(E64&gt;0,E64,0)</f>
        <v>0</v>
      </c>
      <c r="F123" s="239">
        <f t="shared" si="308"/>
        <v>0</v>
      </c>
      <c r="G123" s="239">
        <f t="shared" si="308"/>
        <v>0</v>
      </c>
      <c r="H123" s="239">
        <f t="shared" si="308"/>
        <v>0</v>
      </c>
      <c r="I123" s="239">
        <f t="shared" si="308"/>
        <v>0</v>
      </c>
      <c r="J123" s="239">
        <f t="shared" si="308"/>
        <v>0</v>
      </c>
      <c r="L123" s="183"/>
      <c r="M123" s="121"/>
      <c r="N123" s="121"/>
      <c r="O123" s="16"/>
      <c r="P123" s="18"/>
      <c r="AB123" s="9" t="s">
        <v>134</v>
      </c>
      <c r="AC123" s="12"/>
      <c r="AD123" s="239">
        <f>IF(AD64&gt;0,AD64,0)</f>
        <v>0</v>
      </c>
      <c r="AE123" s="239">
        <f t="shared" ref="AE123:AJ123" si="309">IF(AE64&gt;0,AE64,0)</f>
        <v>0</v>
      </c>
      <c r="AF123" s="239">
        <f t="shared" si="309"/>
        <v>0</v>
      </c>
      <c r="AG123" s="239">
        <f t="shared" si="309"/>
        <v>0</v>
      </c>
      <c r="AH123" s="239">
        <f t="shared" si="309"/>
        <v>0</v>
      </c>
      <c r="AI123" s="239">
        <f t="shared" si="309"/>
        <v>0</v>
      </c>
      <c r="AJ123" s="239">
        <f t="shared" si="309"/>
        <v>0</v>
      </c>
      <c r="AL123" s="183"/>
      <c r="AM123" s="121"/>
      <c r="AN123" s="121"/>
      <c r="AO123" s="16"/>
      <c r="AP123" s="18"/>
      <c r="BB123" s="9" t="s">
        <v>134</v>
      </c>
      <c r="BC123" s="12"/>
      <c r="BD123" s="239">
        <f>IF(BD64&gt;0,BD64,0)</f>
        <v>0</v>
      </c>
      <c r="BE123" s="239">
        <f t="shared" ref="BE123:BJ123" si="310">IF(BE64&gt;0,BE64,0)</f>
        <v>0</v>
      </c>
      <c r="BF123" s="239">
        <f t="shared" si="310"/>
        <v>0</v>
      </c>
      <c r="BG123" s="239">
        <f t="shared" si="310"/>
        <v>0</v>
      </c>
      <c r="BH123" s="239">
        <f t="shared" si="310"/>
        <v>0</v>
      </c>
      <c r="BI123" s="239">
        <f t="shared" si="310"/>
        <v>0</v>
      </c>
      <c r="BJ123" s="239">
        <f t="shared" si="310"/>
        <v>0</v>
      </c>
      <c r="BL123" s="183"/>
      <c r="BM123" s="121"/>
      <c r="BN123" s="121"/>
      <c r="BO123" s="16"/>
      <c r="BP123" s="18"/>
      <c r="CB123" s="9" t="s">
        <v>134</v>
      </c>
      <c r="CC123" s="12"/>
      <c r="CD123" s="239">
        <f>IF(CD64&gt;0,CD64,0)</f>
        <v>0</v>
      </c>
      <c r="CE123" s="239">
        <f t="shared" ref="CE123:CJ123" si="311">IF(CE64&gt;0,CE64,0)</f>
        <v>0</v>
      </c>
      <c r="CF123" s="239">
        <f t="shared" si="311"/>
        <v>0</v>
      </c>
      <c r="CG123" s="239">
        <f t="shared" si="311"/>
        <v>0</v>
      </c>
      <c r="CH123" s="239">
        <f t="shared" si="311"/>
        <v>0</v>
      </c>
      <c r="CI123" s="239">
        <f t="shared" si="311"/>
        <v>0</v>
      </c>
      <c r="CJ123" s="239">
        <f t="shared" si="311"/>
        <v>0</v>
      </c>
      <c r="CL123" s="183"/>
      <c r="CM123" s="121"/>
      <c r="CN123" s="121"/>
      <c r="CO123" s="16"/>
      <c r="CP123" s="18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2:113" x14ac:dyDescent="0.35">
      <c r="B124" s="9" t="s">
        <v>124</v>
      </c>
      <c r="C124" s="12"/>
      <c r="D124" s="239">
        <f>IF(D71&gt;0,D71,0)</f>
        <v>0</v>
      </c>
      <c r="E124" s="239">
        <f t="shared" ref="E124:J124" si="312">IF(E71&gt;0,E71,0)</f>
        <v>0</v>
      </c>
      <c r="F124" s="239">
        <f t="shared" si="312"/>
        <v>0</v>
      </c>
      <c r="G124" s="239">
        <f t="shared" si="312"/>
        <v>0</v>
      </c>
      <c r="H124" s="239">
        <f t="shared" si="312"/>
        <v>0</v>
      </c>
      <c r="I124" s="239">
        <f t="shared" si="312"/>
        <v>0</v>
      </c>
      <c r="J124" s="239">
        <f t="shared" si="312"/>
        <v>0</v>
      </c>
      <c r="L124" s="183"/>
      <c r="M124" s="121"/>
      <c r="N124" s="121"/>
      <c r="O124" s="16"/>
      <c r="P124" s="18"/>
      <c r="AB124" s="9" t="s">
        <v>124</v>
      </c>
      <c r="AC124" s="12"/>
      <c r="AD124" s="239">
        <f>IF(AD71&gt;0,AD71,0)</f>
        <v>0</v>
      </c>
      <c r="AE124" s="239">
        <f t="shared" ref="AE124:AJ124" si="313">IF(AE71&gt;0,AE71,0)</f>
        <v>0</v>
      </c>
      <c r="AF124" s="239">
        <f t="shared" si="313"/>
        <v>0</v>
      </c>
      <c r="AG124" s="239">
        <f t="shared" si="313"/>
        <v>0</v>
      </c>
      <c r="AH124" s="239">
        <f t="shared" si="313"/>
        <v>0</v>
      </c>
      <c r="AI124" s="239">
        <f t="shared" si="313"/>
        <v>0</v>
      </c>
      <c r="AJ124" s="239">
        <f t="shared" si="313"/>
        <v>0</v>
      </c>
      <c r="AL124" s="183"/>
      <c r="AM124" s="121"/>
      <c r="AN124" s="121"/>
      <c r="AO124" s="16"/>
      <c r="AP124" s="18"/>
      <c r="BB124" s="9" t="s">
        <v>124</v>
      </c>
      <c r="BC124" s="12"/>
      <c r="BD124" s="239">
        <f>IF(BD71&gt;0,BD71,0)</f>
        <v>0</v>
      </c>
      <c r="BE124" s="239">
        <f t="shared" ref="BE124:BJ124" si="314">IF(BE71&gt;0,BE71,0)</f>
        <v>0</v>
      </c>
      <c r="BF124" s="239">
        <f t="shared" si="314"/>
        <v>0</v>
      </c>
      <c r="BG124" s="239">
        <f t="shared" si="314"/>
        <v>0</v>
      </c>
      <c r="BH124" s="239">
        <f t="shared" si="314"/>
        <v>0</v>
      </c>
      <c r="BI124" s="239">
        <f t="shared" si="314"/>
        <v>0</v>
      </c>
      <c r="BJ124" s="239">
        <f t="shared" si="314"/>
        <v>0</v>
      </c>
      <c r="BL124" s="183"/>
      <c r="BM124" s="121"/>
      <c r="BN124" s="121"/>
      <c r="BO124" s="16"/>
      <c r="BP124" s="18"/>
      <c r="CB124" s="9" t="s">
        <v>124</v>
      </c>
      <c r="CC124" s="12"/>
      <c r="CD124" s="239">
        <f>IF(CD71&gt;0,CD71,0)</f>
        <v>0</v>
      </c>
      <c r="CE124" s="239">
        <f t="shared" ref="CE124:CJ124" si="315">IF(CE71&gt;0,CE71,0)</f>
        <v>0</v>
      </c>
      <c r="CF124" s="239">
        <f t="shared" si="315"/>
        <v>0</v>
      </c>
      <c r="CG124" s="239">
        <f t="shared" si="315"/>
        <v>0</v>
      </c>
      <c r="CH124" s="239">
        <f t="shared" si="315"/>
        <v>0</v>
      </c>
      <c r="CI124" s="239">
        <f t="shared" si="315"/>
        <v>0</v>
      </c>
      <c r="CJ124" s="239">
        <f t="shared" si="315"/>
        <v>0</v>
      </c>
      <c r="CL124" s="183"/>
      <c r="CM124" s="121"/>
      <c r="CN124" s="121"/>
      <c r="CO124" s="16"/>
      <c r="CP124" s="18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2:113" x14ac:dyDescent="0.35">
      <c r="B125" s="9" t="s">
        <v>89</v>
      </c>
      <c r="C125" s="12"/>
      <c r="D125" s="21">
        <f>IF(D78&gt;0,D78,0)</f>
        <v>0</v>
      </c>
      <c r="E125" s="21">
        <f t="shared" ref="E125:J125" si="316">IF(E78&gt;0,E78,0)</f>
        <v>0</v>
      </c>
      <c r="F125" s="21">
        <f t="shared" si="316"/>
        <v>0</v>
      </c>
      <c r="G125" s="21">
        <f t="shared" si="316"/>
        <v>0</v>
      </c>
      <c r="H125" s="21">
        <f t="shared" si="316"/>
        <v>0</v>
      </c>
      <c r="I125" s="21">
        <f t="shared" si="316"/>
        <v>0</v>
      </c>
      <c r="J125" s="21">
        <f t="shared" si="316"/>
        <v>0</v>
      </c>
      <c r="K125" s="12"/>
      <c r="L125" s="121"/>
      <c r="M125" s="121"/>
      <c r="N125" s="121"/>
      <c r="O125" s="27"/>
      <c r="P125" s="18"/>
      <c r="AB125" s="9" t="s">
        <v>89</v>
      </c>
      <c r="AC125" s="12"/>
      <c r="AD125" s="21">
        <f>IF(AD78&gt;0,AD78,0)</f>
        <v>0</v>
      </c>
      <c r="AE125" s="21">
        <f t="shared" ref="AE125:AJ125" si="317">IF(AE78&gt;0,AE78,0)</f>
        <v>0</v>
      </c>
      <c r="AF125" s="21">
        <f t="shared" si="317"/>
        <v>0</v>
      </c>
      <c r="AG125" s="21">
        <f t="shared" si="317"/>
        <v>0</v>
      </c>
      <c r="AH125" s="21">
        <f t="shared" si="317"/>
        <v>0</v>
      </c>
      <c r="AI125" s="21">
        <f t="shared" si="317"/>
        <v>0</v>
      </c>
      <c r="AJ125" s="21">
        <f t="shared" si="317"/>
        <v>0</v>
      </c>
      <c r="AK125" s="12"/>
      <c r="AL125" s="121"/>
      <c r="AM125" s="121"/>
      <c r="AN125" s="121"/>
      <c r="AO125" s="27"/>
      <c r="AP125" s="18"/>
      <c r="BB125" s="9" t="s">
        <v>89</v>
      </c>
      <c r="BC125" s="12"/>
      <c r="BD125" s="21">
        <f>IF(BD78&gt;0,BD78,0)</f>
        <v>0</v>
      </c>
      <c r="BE125" s="21">
        <f t="shared" ref="BE125:BJ125" si="318">IF(BE78&gt;0,BE78,0)</f>
        <v>0</v>
      </c>
      <c r="BF125" s="21">
        <f t="shared" si="318"/>
        <v>0</v>
      </c>
      <c r="BG125" s="21">
        <f t="shared" si="318"/>
        <v>0</v>
      </c>
      <c r="BH125" s="21">
        <f t="shared" si="318"/>
        <v>0</v>
      </c>
      <c r="BI125" s="21">
        <f t="shared" si="318"/>
        <v>0</v>
      </c>
      <c r="BJ125" s="21">
        <f t="shared" si="318"/>
        <v>0</v>
      </c>
      <c r="BK125" s="12"/>
      <c r="BL125" s="121"/>
      <c r="BM125" s="121"/>
      <c r="BN125" s="121"/>
      <c r="BO125" s="27"/>
      <c r="BP125" s="18"/>
      <c r="CB125" s="9" t="s">
        <v>89</v>
      </c>
      <c r="CC125" s="12"/>
      <c r="CD125" s="21">
        <f>IF(CD78&gt;0,CD78,0)</f>
        <v>0</v>
      </c>
      <c r="CE125" s="21">
        <f t="shared" ref="CE125:CJ125" si="319">IF(CE78&gt;0,CE78,0)</f>
        <v>0</v>
      </c>
      <c r="CF125" s="21">
        <f t="shared" si="319"/>
        <v>0</v>
      </c>
      <c r="CG125" s="21">
        <f t="shared" si="319"/>
        <v>0</v>
      </c>
      <c r="CH125" s="21">
        <f t="shared" si="319"/>
        <v>0</v>
      </c>
      <c r="CI125" s="21">
        <f t="shared" si="319"/>
        <v>0</v>
      </c>
      <c r="CJ125" s="21">
        <f t="shared" si="319"/>
        <v>0</v>
      </c>
      <c r="CK125" s="12"/>
      <c r="CL125" s="121"/>
      <c r="CM125" s="121"/>
      <c r="CN125" s="121"/>
      <c r="CO125" s="27"/>
      <c r="CP125" s="18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2:113" x14ac:dyDescent="0.35">
      <c r="B126" s="9" t="s">
        <v>157</v>
      </c>
      <c r="C126" s="12"/>
      <c r="D126" s="21">
        <f>IF(D84&gt;0,D84,0)</f>
        <v>0</v>
      </c>
      <c r="E126" s="21">
        <f t="shared" ref="E126:J126" si="320">IF(E84&gt;0,E84,0)</f>
        <v>0</v>
      </c>
      <c r="F126" s="21">
        <f t="shared" si="320"/>
        <v>0</v>
      </c>
      <c r="G126" s="21">
        <f t="shared" si="320"/>
        <v>0</v>
      </c>
      <c r="H126" s="21">
        <f t="shared" si="320"/>
        <v>0</v>
      </c>
      <c r="I126" s="21">
        <f t="shared" si="320"/>
        <v>0</v>
      </c>
      <c r="J126" s="21">
        <f t="shared" si="320"/>
        <v>0</v>
      </c>
      <c r="P126" s="18"/>
      <c r="AB126" s="9" t="s">
        <v>157</v>
      </c>
      <c r="AC126" s="12"/>
      <c r="AD126" s="21">
        <f>IF(AD84&gt;0,AD84,0)</f>
        <v>0</v>
      </c>
      <c r="AE126" s="21">
        <f t="shared" ref="AE126:AJ126" si="321">IF(AE84&gt;0,AE84,0)</f>
        <v>0</v>
      </c>
      <c r="AF126" s="21">
        <f t="shared" si="321"/>
        <v>0</v>
      </c>
      <c r="AG126" s="21">
        <f t="shared" si="321"/>
        <v>0</v>
      </c>
      <c r="AH126" s="21">
        <f t="shared" si="321"/>
        <v>0</v>
      </c>
      <c r="AI126" s="21">
        <f t="shared" si="321"/>
        <v>0</v>
      </c>
      <c r="AJ126" s="21">
        <f t="shared" si="321"/>
        <v>0</v>
      </c>
      <c r="AP126" s="18"/>
      <c r="BB126" s="9" t="s">
        <v>157</v>
      </c>
      <c r="BC126" s="12"/>
      <c r="BD126" s="21">
        <f>IF(BD84&gt;0,BD84,0)</f>
        <v>0</v>
      </c>
      <c r="BE126" s="21">
        <f t="shared" ref="BE126:BJ126" si="322">IF(BE84&gt;0,BE84,0)</f>
        <v>0</v>
      </c>
      <c r="BF126" s="21">
        <f t="shared" si="322"/>
        <v>0</v>
      </c>
      <c r="BG126" s="21">
        <f t="shared" si="322"/>
        <v>0</v>
      </c>
      <c r="BH126" s="21">
        <f t="shared" si="322"/>
        <v>0</v>
      </c>
      <c r="BI126" s="21">
        <f t="shared" si="322"/>
        <v>0</v>
      </c>
      <c r="BJ126" s="21">
        <f t="shared" si="322"/>
        <v>0</v>
      </c>
      <c r="BP126" s="18"/>
      <c r="CB126" s="9" t="s">
        <v>157</v>
      </c>
      <c r="CC126" s="12"/>
      <c r="CD126" s="21">
        <f>IF(CD84&gt;0,CD84,0)</f>
        <v>0</v>
      </c>
      <c r="CE126" s="21">
        <f t="shared" ref="CE126:CJ126" si="323">IF(CE84&gt;0,CE84,0)</f>
        <v>0</v>
      </c>
      <c r="CF126" s="21">
        <f t="shared" si="323"/>
        <v>0</v>
      </c>
      <c r="CG126" s="21">
        <f t="shared" si="323"/>
        <v>0</v>
      </c>
      <c r="CH126" s="21">
        <f t="shared" si="323"/>
        <v>0</v>
      </c>
      <c r="CI126" s="21">
        <f t="shared" si="323"/>
        <v>0</v>
      </c>
      <c r="CJ126" s="21">
        <f t="shared" si="323"/>
        <v>0</v>
      </c>
      <c r="CP126" s="18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2:113" x14ac:dyDescent="0.35">
      <c r="B127" s="9" t="s">
        <v>83</v>
      </c>
      <c r="C127" s="12"/>
      <c r="D127" s="21">
        <f>IF(D89&gt;0,D89,0)</f>
        <v>0</v>
      </c>
      <c r="E127" s="21">
        <f t="shared" ref="E127:J127" si="324">IF(E89&gt;0,E89,0)</f>
        <v>0</v>
      </c>
      <c r="F127" s="21">
        <f t="shared" si="324"/>
        <v>0</v>
      </c>
      <c r="G127" s="21">
        <f t="shared" si="324"/>
        <v>0</v>
      </c>
      <c r="H127" s="21">
        <f t="shared" si="324"/>
        <v>0</v>
      </c>
      <c r="I127" s="21">
        <f t="shared" si="324"/>
        <v>0</v>
      </c>
      <c r="J127" s="21">
        <f t="shared" si="324"/>
        <v>0</v>
      </c>
      <c r="P127" s="18"/>
      <c r="AB127" s="9" t="s">
        <v>83</v>
      </c>
      <c r="AC127" s="12"/>
      <c r="AD127" s="21">
        <f>IF(AD89&gt;0,AD89,0)</f>
        <v>0</v>
      </c>
      <c r="AE127" s="21">
        <f t="shared" ref="AE127:AJ127" si="325">IF(AE89&gt;0,AE89,0)</f>
        <v>0</v>
      </c>
      <c r="AF127" s="21">
        <f t="shared" si="325"/>
        <v>0</v>
      </c>
      <c r="AG127" s="21">
        <f t="shared" si="325"/>
        <v>0</v>
      </c>
      <c r="AH127" s="21">
        <f t="shared" si="325"/>
        <v>0</v>
      </c>
      <c r="AI127" s="21">
        <f t="shared" si="325"/>
        <v>0</v>
      </c>
      <c r="AJ127" s="21">
        <f t="shared" si="325"/>
        <v>0</v>
      </c>
      <c r="AP127" s="18"/>
      <c r="BB127" s="9" t="s">
        <v>83</v>
      </c>
      <c r="BC127" s="12"/>
      <c r="BD127" s="21">
        <f>IF(BD89&gt;0,BD89,0)</f>
        <v>0</v>
      </c>
      <c r="BE127" s="21">
        <f t="shared" ref="BE127:BJ127" si="326">IF(BE89&gt;0,BE89,0)</f>
        <v>0</v>
      </c>
      <c r="BF127" s="21">
        <f t="shared" si="326"/>
        <v>0</v>
      </c>
      <c r="BG127" s="21">
        <f t="shared" si="326"/>
        <v>0</v>
      </c>
      <c r="BH127" s="21">
        <f t="shared" si="326"/>
        <v>0</v>
      </c>
      <c r="BI127" s="21">
        <f t="shared" si="326"/>
        <v>0</v>
      </c>
      <c r="BJ127" s="21">
        <f t="shared" si="326"/>
        <v>0</v>
      </c>
      <c r="BP127" s="18"/>
      <c r="CB127" s="9" t="s">
        <v>83</v>
      </c>
      <c r="CC127" s="12"/>
      <c r="CD127" s="21">
        <f>IF(CD89&gt;0,CD89,0)</f>
        <v>0</v>
      </c>
      <c r="CE127" s="21">
        <f t="shared" ref="CE127:CJ127" si="327">IF(CE89&gt;0,CE89,0)</f>
        <v>0</v>
      </c>
      <c r="CF127" s="21">
        <f t="shared" si="327"/>
        <v>0</v>
      </c>
      <c r="CG127" s="21">
        <f t="shared" si="327"/>
        <v>0</v>
      </c>
      <c r="CH127" s="21">
        <f t="shared" si="327"/>
        <v>0</v>
      </c>
      <c r="CI127" s="21">
        <f t="shared" si="327"/>
        <v>0</v>
      </c>
      <c r="CJ127" s="21">
        <f t="shared" si="327"/>
        <v>0</v>
      </c>
      <c r="CP127" s="18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2:113" x14ac:dyDescent="0.35">
      <c r="B128" s="9" t="s">
        <v>137</v>
      </c>
      <c r="C128" s="12"/>
      <c r="D128" s="21">
        <f>IF(D98&gt;0,D98,0)</f>
        <v>0</v>
      </c>
      <c r="E128" s="21">
        <f t="shared" ref="E128:J128" si="328">IF(E98&gt;0,E98,0)</f>
        <v>0</v>
      </c>
      <c r="F128" s="21">
        <f t="shared" si="328"/>
        <v>0</v>
      </c>
      <c r="G128" s="21">
        <f t="shared" si="328"/>
        <v>0</v>
      </c>
      <c r="H128" s="21">
        <f t="shared" si="328"/>
        <v>0</v>
      </c>
      <c r="I128" s="21">
        <f t="shared" si="328"/>
        <v>0</v>
      </c>
      <c r="J128" s="21">
        <f t="shared" si="328"/>
        <v>0</v>
      </c>
      <c r="P128" s="18"/>
      <c r="AB128" s="9" t="s">
        <v>137</v>
      </c>
      <c r="AC128" s="12"/>
      <c r="AD128" s="21">
        <f>IF(AD98&gt;0,AD98,0)</f>
        <v>0</v>
      </c>
      <c r="AE128" s="21">
        <f t="shared" ref="AE128:AJ128" si="329">IF(AE98&gt;0,AE98,0)</f>
        <v>0</v>
      </c>
      <c r="AF128" s="21">
        <f t="shared" si="329"/>
        <v>0</v>
      </c>
      <c r="AG128" s="21">
        <f t="shared" si="329"/>
        <v>0</v>
      </c>
      <c r="AH128" s="21">
        <f t="shared" si="329"/>
        <v>0</v>
      </c>
      <c r="AI128" s="21">
        <f t="shared" si="329"/>
        <v>0</v>
      </c>
      <c r="AJ128" s="21">
        <f t="shared" si="329"/>
        <v>0</v>
      </c>
      <c r="AP128" s="18"/>
      <c r="BB128" s="9" t="s">
        <v>137</v>
      </c>
      <c r="BC128" s="12"/>
      <c r="BD128" s="21">
        <f>IF(BD98&gt;0,BD98,0)</f>
        <v>0</v>
      </c>
      <c r="BE128" s="21">
        <f t="shared" ref="BE128:BJ128" si="330">IF(BE98&gt;0,BE98,0)</f>
        <v>0</v>
      </c>
      <c r="BF128" s="21">
        <f t="shared" si="330"/>
        <v>0</v>
      </c>
      <c r="BG128" s="21">
        <f t="shared" si="330"/>
        <v>0</v>
      </c>
      <c r="BH128" s="21">
        <f t="shared" si="330"/>
        <v>0</v>
      </c>
      <c r="BI128" s="21">
        <f t="shared" si="330"/>
        <v>0</v>
      </c>
      <c r="BJ128" s="21">
        <f t="shared" si="330"/>
        <v>0</v>
      </c>
      <c r="BP128" s="18"/>
      <c r="CB128" s="9" t="s">
        <v>137</v>
      </c>
      <c r="CC128" s="12"/>
      <c r="CD128" s="21">
        <f>IF(CD98&gt;0,CD98,0)</f>
        <v>0</v>
      </c>
      <c r="CE128" s="21">
        <f t="shared" ref="CE128:CJ128" si="331">IF(CE98&gt;0,CE98,0)</f>
        <v>0</v>
      </c>
      <c r="CF128" s="21">
        <f t="shared" si="331"/>
        <v>0</v>
      </c>
      <c r="CG128" s="21">
        <f t="shared" si="331"/>
        <v>0</v>
      </c>
      <c r="CH128" s="21">
        <f t="shared" si="331"/>
        <v>0</v>
      </c>
      <c r="CI128" s="21">
        <f t="shared" si="331"/>
        <v>0</v>
      </c>
      <c r="CJ128" s="21">
        <f t="shared" si="331"/>
        <v>0</v>
      </c>
      <c r="CP128" s="18"/>
      <c r="CT128" s="22"/>
      <c r="CU128" s="22"/>
      <c r="CV128" s="22"/>
      <c r="CW128" s="22"/>
      <c r="CY128" s="22"/>
      <c r="DA128" s="22"/>
      <c r="DB128" s="22"/>
      <c r="DD128" s="195"/>
      <c r="DE128" s="138"/>
      <c r="DF128" s="126"/>
      <c r="DG128" s="138"/>
      <c r="DH128" s="5"/>
    </row>
    <row r="129" spans="2:112" x14ac:dyDescent="0.35">
      <c r="B129" s="9" t="s">
        <v>136</v>
      </c>
      <c r="D129" s="21">
        <f>IF(D112&gt;0,D112,0)</f>
        <v>0</v>
      </c>
      <c r="E129" s="21">
        <f t="shared" ref="E129:J129" si="332">IF(E112&gt;0,E112,0)</f>
        <v>0</v>
      </c>
      <c r="F129" s="21">
        <f t="shared" si="332"/>
        <v>0</v>
      </c>
      <c r="G129" s="21">
        <f t="shared" si="332"/>
        <v>0</v>
      </c>
      <c r="H129" s="21">
        <f t="shared" si="332"/>
        <v>0</v>
      </c>
      <c r="I129" s="21">
        <f t="shared" si="332"/>
        <v>0</v>
      </c>
      <c r="J129" s="21">
        <f t="shared" si="332"/>
        <v>0</v>
      </c>
      <c r="P129" s="18"/>
      <c r="AB129" s="9" t="s">
        <v>136</v>
      </c>
      <c r="AD129" s="21">
        <f>IF(AD112&gt;0,AD112,0)</f>
        <v>0</v>
      </c>
      <c r="AE129" s="21">
        <f t="shared" ref="AE129:AJ129" si="333">IF(AE112&gt;0,AE112,0)</f>
        <v>0</v>
      </c>
      <c r="AF129" s="21">
        <f t="shared" si="333"/>
        <v>0</v>
      </c>
      <c r="AG129" s="21">
        <f t="shared" si="333"/>
        <v>0</v>
      </c>
      <c r="AH129" s="21">
        <f t="shared" si="333"/>
        <v>0</v>
      </c>
      <c r="AI129" s="21">
        <f t="shared" si="333"/>
        <v>0</v>
      </c>
      <c r="AJ129" s="21">
        <f t="shared" si="333"/>
        <v>0</v>
      </c>
      <c r="AP129" s="18"/>
      <c r="BB129" s="9" t="s">
        <v>136</v>
      </c>
      <c r="BD129" s="21">
        <f>IF(BD112&gt;0,BD112,0)</f>
        <v>0</v>
      </c>
      <c r="BE129" s="21">
        <f t="shared" ref="BE129:BJ129" si="334">IF(BE112&gt;0,BE112,0)</f>
        <v>0</v>
      </c>
      <c r="BF129" s="21">
        <f t="shared" si="334"/>
        <v>0</v>
      </c>
      <c r="BG129" s="21">
        <f t="shared" si="334"/>
        <v>0</v>
      </c>
      <c r="BH129" s="21">
        <f t="shared" si="334"/>
        <v>0</v>
      </c>
      <c r="BI129" s="21">
        <f t="shared" si="334"/>
        <v>0</v>
      </c>
      <c r="BJ129" s="21">
        <f t="shared" si="334"/>
        <v>0</v>
      </c>
      <c r="BP129" s="18"/>
      <c r="CB129" s="9" t="s">
        <v>136</v>
      </c>
      <c r="CD129" s="21">
        <f>IF(CD112&gt;0,CD112,0)</f>
        <v>0</v>
      </c>
      <c r="CE129" s="21">
        <f t="shared" ref="CE129:CJ129" si="335">IF(CE112&gt;0,CE112,0)</f>
        <v>0</v>
      </c>
      <c r="CF129" s="21">
        <f t="shared" si="335"/>
        <v>0</v>
      </c>
      <c r="CG129" s="21">
        <f t="shared" si="335"/>
        <v>0</v>
      </c>
      <c r="CH129" s="21">
        <f t="shared" si="335"/>
        <v>0</v>
      </c>
      <c r="CI129" s="21">
        <f t="shared" si="335"/>
        <v>0</v>
      </c>
      <c r="CJ129" s="21">
        <f t="shared" si="335"/>
        <v>0</v>
      </c>
      <c r="CP129" s="18"/>
      <c r="CT129" s="22"/>
      <c r="CU129" s="22"/>
      <c r="CV129" s="22"/>
      <c r="CW129" s="22"/>
      <c r="CY129" s="22"/>
      <c r="DA129" s="22"/>
      <c r="DB129" s="22"/>
      <c r="DD129" s="195"/>
      <c r="DE129" s="138"/>
      <c r="DF129" s="126"/>
      <c r="DG129" s="138"/>
      <c r="DH129" s="5"/>
    </row>
    <row r="130" spans="2:112" x14ac:dyDescent="0.35">
      <c r="B130" s="7" t="s">
        <v>1</v>
      </c>
      <c r="C130" s="5"/>
      <c r="D130" s="35">
        <f>SUM(D123:D129)</f>
        <v>0</v>
      </c>
      <c r="E130" s="35">
        <f t="shared" ref="E130:J130" si="336">SUM(E123:E129)</f>
        <v>0</v>
      </c>
      <c r="F130" s="35">
        <f t="shared" si="336"/>
        <v>0</v>
      </c>
      <c r="G130" s="35">
        <f t="shared" si="336"/>
        <v>0</v>
      </c>
      <c r="H130" s="35">
        <f t="shared" si="336"/>
        <v>0</v>
      </c>
      <c r="I130" s="35">
        <f t="shared" si="336"/>
        <v>0</v>
      </c>
      <c r="J130" s="35">
        <f t="shared" si="336"/>
        <v>0</v>
      </c>
      <c r="K130" s="5"/>
      <c r="L130" s="5"/>
      <c r="M130" s="5"/>
      <c r="N130" s="5"/>
      <c r="O130" s="5"/>
      <c r="P130" s="20">
        <f>SUM(D130:J130)</f>
        <v>0</v>
      </c>
      <c r="AB130" s="7" t="s">
        <v>1</v>
      </c>
      <c r="AC130" s="5"/>
      <c r="AD130" s="35">
        <f>SUM(AD123:AD129)</f>
        <v>0</v>
      </c>
      <c r="AE130" s="35">
        <f t="shared" ref="AE130" si="337">SUM(AE123:AE129)</f>
        <v>0</v>
      </c>
      <c r="AF130" s="35">
        <f t="shared" ref="AF130" si="338">SUM(AF123:AF129)</f>
        <v>0</v>
      </c>
      <c r="AG130" s="35">
        <f t="shared" ref="AG130" si="339">SUM(AG123:AG129)</f>
        <v>0</v>
      </c>
      <c r="AH130" s="35">
        <f t="shared" ref="AH130" si="340">SUM(AH123:AH129)</f>
        <v>0</v>
      </c>
      <c r="AI130" s="35">
        <f t="shared" ref="AI130" si="341">SUM(AI123:AI129)</f>
        <v>0</v>
      </c>
      <c r="AJ130" s="35">
        <f t="shared" ref="AJ130" si="342">SUM(AJ123:AJ129)</f>
        <v>0</v>
      </c>
      <c r="AK130" s="5"/>
      <c r="AL130" s="5"/>
      <c r="AM130" s="5"/>
      <c r="AN130" s="5"/>
      <c r="AO130" s="5"/>
      <c r="AP130" s="20">
        <f>SUM(AD130:AJ130)</f>
        <v>0</v>
      </c>
      <c r="BB130" s="7" t="s">
        <v>1</v>
      </c>
      <c r="BC130" s="5"/>
      <c r="BD130" s="35">
        <f>SUM(BD123:BD129)</f>
        <v>0</v>
      </c>
      <c r="BE130" s="35">
        <f t="shared" ref="BE130" si="343">SUM(BE123:BE129)</f>
        <v>0</v>
      </c>
      <c r="BF130" s="35">
        <f t="shared" ref="BF130" si="344">SUM(BF123:BF129)</f>
        <v>0</v>
      </c>
      <c r="BG130" s="35">
        <f t="shared" ref="BG130" si="345">SUM(BG123:BG129)</f>
        <v>0</v>
      </c>
      <c r="BH130" s="35">
        <f t="shared" ref="BH130" si="346">SUM(BH123:BH129)</f>
        <v>0</v>
      </c>
      <c r="BI130" s="35">
        <f t="shared" ref="BI130" si="347">SUM(BI123:BI129)</f>
        <v>0</v>
      </c>
      <c r="BJ130" s="35">
        <f t="shared" ref="BJ130" si="348">SUM(BJ123:BJ129)</f>
        <v>0</v>
      </c>
      <c r="BK130" s="5"/>
      <c r="BL130" s="5"/>
      <c r="BM130" s="5"/>
      <c r="BN130" s="5"/>
      <c r="BO130" s="5"/>
      <c r="BP130" s="20">
        <f>SUM(BD130:BJ130)</f>
        <v>0</v>
      </c>
      <c r="CB130" s="7" t="s">
        <v>1</v>
      </c>
      <c r="CC130" s="5"/>
      <c r="CD130" s="35">
        <f>SUM(CD123:CD129)</f>
        <v>0</v>
      </c>
      <c r="CE130" s="35">
        <f t="shared" ref="CE130" si="349">SUM(CE123:CE129)</f>
        <v>0</v>
      </c>
      <c r="CF130" s="35">
        <f t="shared" ref="CF130" si="350">SUM(CF123:CF129)</f>
        <v>0</v>
      </c>
      <c r="CG130" s="35">
        <f t="shared" ref="CG130" si="351">SUM(CG123:CG129)</f>
        <v>0</v>
      </c>
      <c r="CH130" s="35">
        <f t="shared" ref="CH130" si="352">SUM(CH123:CH129)</f>
        <v>0</v>
      </c>
      <c r="CI130" s="35">
        <f t="shared" ref="CI130" si="353">SUM(CI123:CI129)</f>
        <v>0</v>
      </c>
      <c r="CJ130" s="35">
        <f t="shared" ref="CJ130" si="354">SUM(CJ123:CJ129)</f>
        <v>0</v>
      </c>
      <c r="CK130" s="5"/>
      <c r="CL130" s="5"/>
      <c r="CM130" s="5"/>
      <c r="CN130" s="5"/>
      <c r="CO130" s="5"/>
      <c r="CP130" s="20">
        <f>SUM(CD130:CJ130)</f>
        <v>0</v>
      </c>
      <c r="CT130" s="22"/>
      <c r="CU130" s="22"/>
      <c r="CV130" s="22"/>
      <c r="CW130" s="22"/>
      <c r="CY130" s="22"/>
      <c r="DA130" s="22"/>
      <c r="DB130" s="22"/>
      <c r="DD130" s="195"/>
      <c r="DE130" s="138"/>
      <c r="DF130" s="126"/>
      <c r="DG130" s="138"/>
      <c r="DH130" s="5"/>
    </row>
    <row r="131" spans="2:112" x14ac:dyDescent="0.35">
      <c r="B131" s="7"/>
      <c r="C131" s="5"/>
      <c r="D131" s="35"/>
      <c r="E131" s="35"/>
      <c r="F131" s="35"/>
      <c r="G131" s="35"/>
      <c r="H131" s="35"/>
      <c r="I131" s="35"/>
      <c r="J131" s="35"/>
      <c r="K131" s="5"/>
      <c r="L131" s="5"/>
      <c r="M131" s="5"/>
      <c r="N131" s="5"/>
      <c r="O131" s="5"/>
      <c r="P131" s="18"/>
      <c r="AB131" s="7"/>
      <c r="AC131" s="5"/>
      <c r="AD131" s="35"/>
      <c r="AE131" s="35"/>
      <c r="AF131" s="35"/>
      <c r="AG131" s="35"/>
      <c r="AH131" s="35"/>
      <c r="AI131" s="35"/>
      <c r="AJ131" s="35"/>
      <c r="AK131" s="5"/>
      <c r="AL131" s="5"/>
      <c r="AM131" s="5"/>
      <c r="AN131" s="5"/>
      <c r="AO131" s="5"/>
      <c r="AP131" s="18"/>
      <c r="BB131" s="7"/>
      <c r="BC131" s="5"/>
      <c r="BD131" s="35"/>
      <c r="BE131" s="35"/>
      <c r="BF131" s="35"/>
      <c r="BG131" s="35"/>
      <c r="BH131" s="35"/>
      <c r="BI131" s="35"/>
      <c r="BJ131" s="35"/>
      <c r="BK131" s="5"/>
      <c r="BL131" s="5"/>
      <c r="BM131" s="5"/>
      <c r="BN131" s="5"/>
      <c r="BO131" s="5"/>
      <c r="BP131" s="18"/>
      <c r="CB131" s="7"/>
      <c r="CC131" s="5"/>
      <c r="CD131" s="35"/>
      <c r="CE131" s="35"/>
      <c r="CF131" s="35"/>
      <c r="CG131" s="35"/>
      <c r="CH131" s="35"/>
      <c r="CI131" s="35"/>
      <c r="CJ131" s="35"/>
      <c r="CK131" s="5"/>
      <c r="CL131" s="5"/>
      <c r="CM131" s="5"/>
      <c r="CN131" s="5"/>
      <c r="CO131" s="5"/>
      <c r="CP131" s="18"/>
      <c r="CT131" s="22"/>
      <c r="CU131" s="22"/>
      <c r="CV131" s="22"/>
      <c r="CW131" s="22"/>
      <c r="CY131" s="22"/>
      <c r="DA131" s="22"/>
      <c r="DB131" s="22"/>
      <c r="DD131" s="195"/>
      <c r="DE131" s="138"/>
      <c r="DF131" s="126"/>
      <c r="DG131" s="138"/>
      <c r="DH131" s="5"/>
    </row>
    <row r="132" spans="2:112" x14ac:dyDescent="0.35">
      <c r="B132" s="7" t="s">
        <v>158</v>
      </c>
      <c r="C132" s="5"/>
      <c r="D132" s="240">
        <f>D47+'Food &amp; beverage'!D52+Retail!D27+Other!D48</f>
        <v>0</v>
      </c>
      <c r="E132" s="240">
        <f>E47+'Food &amp; beverage'!E52+Retail!E27+Other!E48</f>
        <v>0</v>
      </c>
      <c r="F132" s="240">
        <f>F47+'Food &amp; beverage'!F52+Retail!F27+Other!F48</f>
        <v>0</v>
      </c>
      <c r="G132" s="240">
        <f>G47+'Food &amp; beverage'!G52+Retail!G27+Other!G48</f>
        <v>0</v>
      </c>
      <c r="H132" s="240">
        <f>H47+'Food &amp; beverage'!H52+Retail!H27+Other!H48</f>
        <v>0</v>
      </c>
      <c r="I132" s="240">
        <f>I47+'Food &amp; beverage'!I52+Retail!I27+Other!I48</f>
        <v>0</v>
      </c>
      <c r="J132" s="240">
        <f>J47+'Food &amp; beverage'!J52+Retail!J27+Other!J48</f>
        <v>0</v>
      </c>
      <c r="K132" s="5"/>
      <c r="L132" s="5"/>
      <c r="M132" s="5"/>
      <c r="N132" s="5"/>
      <c r="O132" s="5"/>
      <c r="P132" s="18"/>
      <c r="AB132" s="7" t="s">
        <v>158</v>
      </c>
      <c r="AC132" s="5"/>
      <c r="AD132" s="240">
        <f>AD47+'Food &amp; beverage'!AD52+Retail!AD27+Other!AD48</f>
        <v>0</v>
      </c>
      <c r="AE132" s="240">
        <f>AE47+'Food &amp; beverage'!AE52+Retail!AE27+Other!AE48</f>
        <v>0</v>
      </c>
      <c r="AF132" s="240">
        <f>AF47+'Food &amp; beverage'!AF52+Retail!AF27+Other!AF48</f>
        <v>0</v>
      </c>
      <c r="AG132" s="240">
        <f>AG47+'Food &amp; beverage'!AG52+Retail!AG27+Other!AG48</f>
        <v>0</v>
      </c>
      <c r="AH132" s="240">
        <f>AH47+'Food &amp; beverage'!AH52+Retail!AH27+Other!AH48</f>
        <v>0</v>
      </c>
      <c r="AI132" s="240">
        <f>AI47+'Food &amp; beverage'!AI52+Retail!AI27+Other!AI48</f>
        <v>0</v>
      </c>
      <c r="AJ132" s="240">
        <f>AJ47+'Food &amp; beverage'!AJ52+Retail!AJ27+Other!AJ48</f>
        <v>0</v>
      </c>
      <c r="AK132" s="5"/>
      <c r="AL132" s="5"/>
      <c r="AM132" s="5"/>
      <c r="AN132" s="5"/>
      <c r="AO132" s="5"/>
      <c r="AP132" s="18"/>
      <c r="BB132" s="7" t="s">
        <v>158</v>
      </c>
      <c r="BC132" s="5"/>
      <c r="BD132" s="240">
        <f>BD47+'Food &amp; beverage'!BD52+Retail!BD27+Other!BD48</f>
        <v>0</v>
      </c>
      <c r="BE132" s="240">
        <f>BE47+'Food &amp; beverage'!BE52+Retail!BE27+Other!BE48</f>
        <v>0</v>
      </c>
      <c r="BF132" s="240">
        <f>BF47+'Food &amp; beverage'!BF52+Retail!BF27+Other!BF48</f>
        <v>0</v>
      </c>
      <c r="BG132" s="240">
        <f>BG47+'Food &amp; beverage'!BG52+Retail!BG27+Other!BG48</f>
        <v>0</v>
      </c>
      <c r="BH132" s="240">
        <f>BH47+'Food &amp; beverage'!BH52+Retail!BH27+Other!BH48</f>
        <v>0</v>
      </c>
      <c r="BI132" s="240">
        <f>BI47+'Food &amp; beverage'!BI52+Retail!BI27+Other!BI48</f>
        <v>0</v>
      </c>
      <c r="BJ132" s="240">
        <f>BJ47+'Food &amp; beverage'!BJ52+Retail!BJ27+Other!BJ48</f>
        <v>0</v>
      </c>
      <c r="BK132" s="5"/>
      <c r="BL132" s="5"/>
      <c r="BM132" s="5"/>
      <c r="BN132" s="5"/>
      <c r="BO132" s="5"/>
      <c r="BP132" s="18"/>
      <c r="CB132" s="7" t="s">
        <v>158</v>
      </c>
      <c r="CC132" s="5"/>
      <c r="CD132" s="240">
        <f>CD47+'Food &amp; beverage'!CD52+Retail!CD27+Other!CD48</f>
        <v>0</v>
      </c>
      <c r="CE132" s="240">
        <f>CE47+'Food &amp; beverage'!CE52+Retail!CE27+Other!CE48</f>
        <v>0</v>
      </c>
      <c r="CF132" s="240">
        <f>CF47+'Food &amp; beverage'!CF52+Retail!CF27+Other!CF48</f>
        <v>0</v>
      </c>
      <c r="CG132" s="240">
        <f>CG47+'Food &amp; beverage'!CG52+Retail!CG27+Other!CG48</f>
        <v>0</v>
      </c>
      <c r="CH132" s="240">
        <f>CH47+'Food &amp; beverage'!CH52+Retail!CH27+Other!CH48</f>
        <v>0</v>
      </c>
      <c r="CI132" s="240">
        <f>CI47+'Food &amp; beverage'!CI52+Retail!CI27+Other!CI48</f>
        <v>0</v>
      </c>
      <c r="CJ132" s="240">
        <f>CJ47+'Food &amp; beverage'!CJ52+Retail!CJ27+Other!CJ48</f>
        <v>0</v>
      </c>
      <c r="CK132" s="5"/>
      <c r="CL132" s="5"/>
      <c r="CM132" s="5"/>
      <c r="CN132" s="5"/>
      <c r="CO132" s="5"/>
      <c r="CP132" s="18"/>
      <c r="CT132" s="22"/>
      <c r="CU132" s="22"/>
      <c r="CV132" s="22"/>
      <c r="CW132" s="22"/>
      <c r="CY132" s="22"/>
      <c r="DA132" s="22"/>
      <c r="DB132" s="22"/>
      <c r="DD132" s="195"/>
      <c r="DE132" s="138"/>
      <c r="DF132" s="126"/>
      <c r="DG132" s="138"/>
      <c r="DH132" s="5"/>
    </row>
    <row r="133" spans="2:112" x14ac:dyDescent="0.35">
      <c r="B133" s="7" t="s">
        <v>204</v>
      </c>
      <c r="C133" s="5" t="s">
        <v>159</v>
      </c>
      <c r="D133" s="241">
        <f>IF(D47&gt;0,(D$129/D$132)*D47,0)</f>
        <v>0</v>
      </c>
      <c r="E133" s="241">
        <f t="shared" ref="E133:J133" si="355">IF(E47&gt;0,(E$129/E$132)*E47,0)</f>
        <v>0</v>
      </c>
      <c r="F133" s="241">
        <f t="shared" si="355"/>
        <v>0</v>
      </c>
      <c r="G133" s="241">
        <f t="shared" si="355"/>
        <v>0</v>
      </c>
      <c r="H133" s="241">
        <f t="shared" si="355"/>
        <v>0</v>
      </c>
      <c r="I133" s="241">
        <f t="shared" si="355"/>
        <v>0</v>
      </c>
      <c r="J133" s="241">
        <f t="shared" si="355"/>
        <v>0</v>
      </c>
      <c r="K133" s="5"/>
      <c r="L133" s="5"/>
      <c r="M133" s="5"/>
      <c r="N133" s="5"/>
      <c r="O133" s="5"/>
      <c r="P133" s="246">
        <f>SUM(D133:J133)</f>
        <v>0</v>
      </c>
      <c r="AB133" s="7" t="s">
        <v>204</v>
      </c>
      <c r="AC133" s="5" t="s">
        <v>159</v>
      </c>
      <c r="AD133" s="241">
        <f>IF(AD47&gt;0,(AD$129/AD$132)*AD47,0)</f>
        <v>0</v>
      </c>
      <c r="AE133" s="241">
        <f t="shared" ref="AE133:AJ133" si="356">IF(AE47&gt;0,(AE$129/AE$132)*AE47,0)</f>
        <v>0</v>
      </c>
      <c r="AF133" s="241">
        <f t="shared" si="356"/>
        <v>0</v>
      </c>
      <c r="AG133" s="241">
        <f t="shared" si="356"/>
        <v>0</v>
      </c>
      <c r="AH133" s="241">
        <f t="shared" si="356"/>
        <v>0</v>
      </c>
      <c r="AI133" s="241">
        <f t="shared" si="356"/>
        <v>0</v>
      </c>
      <c r="AJ133" s="241">
        <f t="shared" si="356"/>
        <v>0</v>
      </c>
      <c r="AK133" s="5"/>
      <c r="AL133" s="5"/>
      <c r="AM133" s="5"/>
      <c r="AN133" s="5"/>
      <c r="AO133" s="5"/>
      <c r="AP133" s="246">
        <f>SUM(AD133:AJ133)</f>
        <v>0</v>
      </c>
      <c r="BB133" s="7" t="s">
        <v>204</v>
      </c>
      <c r="BC133" s="5" t="s">
        <v>159</v>
      </c>
      <c r="BD133" s="241">
        <f>IF(BD47&gt;0,(BD$129/BD$132)*BD47,0)</f>
        <v>0</v>
      </c>
      <c r="BE133" s="241">
        <f t="shared" ref="BE133:BJ133" si="357">IF(BE47&gt;0,(BE$129/BE$132)*BE47,0)</f>
        <v>0</v>
      </c>
      <c r="BF133" s="241">
        <f t="shared" si="357"/>
        <v>0</v>
      </c>
      <c r="BG133" s="241">
        <f t="shared" si="357"/>
        <v>0</v>
      </c>
      <c r="BH133" s="241">
        <f t="shared" si="357"/>
        <v>0</v>
      </c>
      <c r="BI133" s="241">
        <f t="shared" si="357"/>
        <v>0</v>
      </c>
      <c r="BJ133" s="241">
        <f t="shared" si="357"/>
        <v>0</v>
      </c>
      <c r="BK133" s="5"/>
      <c r="BL133" s="5"/>
      <c r="BM133" s="5"/>
      <c r="BN133" s="5"/>
      <c r="BO133" s="5"/>
      <c r="BP133" s="246">
        <f>SUM(BD133:BJ133)</f>
        <v>0</v>
      </c>
      <c r="CB133" s="7" t="s">
        <v>204</v>
      </c>
      <c r="CC133" s="5" t="s">
        <v>159</v>
      </c>
      <c r="CD133" s="241">
        <f>IF(CD47&gt;0,(CD$129/CD$132)*CD47,0)</f>
        <v>0</v>
      </c>
      <c r="CE133" s="241">
        <f t="shared" ref="CE133:CJ133" si="358">IF(CE47&gt;0,(CE$129/CE$132)*CE47,0)</f>
        <v>0</v>
      </c>
      <c r="CF133" s="241">
        <f t="shared" si="358"/>
        <v>0</v>
      </c>
      <c r="CG133" s="241">
        <f t="shared" si="358"/>
        <v>0</v>
      </c>
      <c r="CH133" s="241">
        <f t="shared" si="358"/>
        <v>0</v>
      </c>
      <c r="CI133" s="241">
        <f t="shared" si="358"/>
        <v>0</v>
      </c>
      <c r="CJ133" s="241">
        <f t="shared" si="358"/>
        <v>0</v>
      </c>
      <c r="CK133" s="5"/>
      <c r="CL133" s="5"/>
      <c r="CM133" s="5"/>
      <c r="CN133" s="5"/>
      <c r="CO133" s="5"/>
      <c r="CP133" s="246">
        <f>SUM(CD133:CJ133)</f>
        <v>0</v>
      </c>
      <c r="CT133" s="22"/>
      <c r="CU133" s="22"/>
      <c r="CV133" s="22"/>
      <c r="CW133" s="22"/>
      <c r="CY133" s="22"/>
      <c r="DA133" s="22"/>
      <c r="DB133" s="22"/>
      <c r="DD133" s="195"/>
      <c r="DE133" s="138"/>
      <c r="DF133" s="126"/>
      <c r="DG133" s="138"/>
      <c r="DH133" s="5"/>
    </row>
    <row r="134" spans="2:112" x14ac:dyDescent="0.35">
      <c r="B134" s="7"/>
      <c r="C134" s="5" t="s">
        <v>160</v>
      </c>
      <c r="D134" s="241">
        <f>IF(D47&gt;0,(D$129/D$132)*'Food &amp; beverage'!D52,0)</f>
        <v>0</v>
      </c>
      <c r="E134" s="241">
        <f>IF(E47&gt;0,(E$129/E$132)*'Food &amp; beverage'!E52,0)</f>
        <v>0</v>
      </c>
      <c r="F134" s="241">
        <f>IF(F47&gt;0,(F$129/F$132)*'Food &amp; beverage'!F52,0)</f>
        <v>0</v>
      </c>
      <c r="G134" s="241">
        <f>IF(G47&gt;0,(G$129/G$132)*'Food &amp; beverage'!G52,0)</f>
        <v>0</v>
      </c>
      <c r="H134" s="241">
        <f>IF(H47&gt;0,(H$129/H$132)*'Food &amp; beverage'!H52,0)</f>
        <v>0</v>
      </c>
      <c r="I134" s="241">
        <f>IF(I47&gt;0,(I$129/I$132)*'Food &amp; beverage'!I52,0)</f>
        <v>0</v>
      </c>
      <c r="J134" s="241">
        <f>IF(J47&gt;0,(J$129/J$132)*'Food &amp; beverage'!J52,0)</f>
        <v>0</v>
      </c>
      <c r="K134" s="5"/>
      <c r="L134" s="5"/>
      <c r="M134" s="5"/>
      <c r="N134" s="5"/>
      <c r="O134" s="5"/>
      <c r="P134" s="246">
        <f t="shared" ref="P134:P136" si="359">SUM(D134:J134)</f>
        <v>0</v>
      </c>
      <c r="AB134" s="7"/>
      <c r="AC134" s="5" t="s">
        <v>160</v>
      </c>
      <c r="AD134" s="241">
        <f>IF(AD47&gt;0,(AD$129/AD$132)*'Food &amp; beverage'!AD52,0)</f>
        <v>0</v>
      </c>
      <c r="AE134" s="241">
        <f>IF(AE47&gt;0,(AE$129/AE$132)*'Food &amp; beverage'!AE52,0)</f>
        <v>0</v>
      </c>
      <c r="AF134" s="241">
        <f>IF(AF47&gt;0,(AF$129/AF$132)*'Food &amp; beverage'!AF52,0)</f>
        <v>0</v>
      </c>
      <c r="AG134" s="241">
        <f>IF(AG47&gt;0,(AG$129/AG$132)*'Food &amp; beverage'!AG52,0)</f>
        <v>0</v>
      </c>
      <c r="AH134" s="241">
        <f>IF(AH47&gt;0,(AH$129/AH$132)*'Food &amp; beverage'!AH52,0)</f>
        <v>0</v>
      </c>
      <c r="AI134" s="241">
        <f>IF(AI47&gt;0,(AI$129/AI$132)*'Food &amp; beverage'!AI52,0)</f>
        <v>0</v>
      </c>
      <c r="AJ134" s="241">
        <f>IF(AJ47&gt;0,(AJ$129/AJ$132)*'Food &amp; beverage'!AJ52,0)</f>
        <v>0</v>
      </c>
      <c r="AK134" s="5"/>
      <c r="AL134" s="5"/>
      <c r="AM134" s="5"/>
      <c r="AN134" s="5"/>
      <c r="AO134" s="5"/>
      <c r="AP134" s="246">
        <f t="shared" ref="AP134:AP136" si="360">SUM(AD134:AJ134)</f>
        <v>0</v>
      </c>
      <c r="BB134" s="7"/>
      <c r="BC134" s="5" t="s">
        <v>160</v>
      </c>
      <c r="BD134" s="241">
        <f>IF(BD47&gt;0,(BD$129/BD$132)*'Food &amp; beverage'!BD52,0)</f>
        <v>0</v>
      </c>
      <c r="BE134" s="241">
        <f>IF(BE47&gt;0,(BE$129/BE$132)*'Food &amp; beverage'!BE52,0)</f>
        <v>0</v>
      </c>
      <c r="BF134" s="241">
        <f>IF(BF47&gt;0,(BF$129/BF$132)*'Food &amp; beverage'!BF52,0)</f>
        <v>0</v>
      </c>
      <c r="BG134" s="241">
        <f>IF(BG47&gt;0,(BG$129/BG$132)*'Food &amp; beverage'!BG52,0)</f>
        <v>0</v>
      </c>
      <c r="BH134" s="241">
        <f>IF(BH47&gt;0,(BH$129/BH$132)*'Food &amp; beverage'!BH52,0)</f>
        <v>0</v>
      </c>
      <c r="BI134" s="241">
        <f>IF(BI47&gt;0,(BI$129/BI$132)*'Food &amp; beverage'!BI52,0)</f>
        <v>0</v>
      </c>
      <c r="BJ134" s="241">
        <f>IF(BJ47&gt;0,(BJ$129/BJ$132)*'Food &amp; beverage'!BJ52,0)</f>
        <v>0</v>
      </c>
      <c r="BK134" s="5"/>
      <c r="BL134" s="5"/>
      <c r="BM134" s="5"/>
      <c r="BN134" s="5"/>
      <c r="BO134" s="5"/>
      <c r="BP134" s="246">
        <f t="shared" ref="BP134:BP136" si="361">SUM(BD134:BJ134)</f>
        <v>0</v>
      </c>
      <c r="CB134" s="7"/>
      <c r="CC134" s="5" t="s">
        <v>160</v>
      </c>
      <c r="CD134" s="241">
        <f>IF(CD47&gt;0,(CD$129/CD$132)*'Food &amp; beverage'!CD52,0)</f>
        <v>0</v>
      </c>
      <c r="CE134" s="241">
        <f>IF(CE47&gt;0,(CE$129/CE$132)*'Food &amp; beverage'!CE52,0)</f>
        <v>0</v>
      </c>
      <c r="CF134" s="241">
        <f>IF(CF47&gt;0,(CF$129/CF$132)*'Food &amp; beverage'!CF52,0)</f>
        <v>0</v>
      </c>
      <c r="CG134" s="241">
        <f>IF(CG47&gt;0,(CG$129/CG$132)*'Food &amp; beverage'!CG52,0)</f>
        <v>0</v>
      </c>
      <c r="CH134" s="241">
        <f>IF(CH47&gt;0,(CH$129/CH$132)*'Food &amp; beverage'!CH52,0)</f>
        <v>0</v>
      </c>
      <c r="CI134" s="241">
        <f>IF(CI47&gt;0,(CI$129/CI$132)*'Food &amp; beverage'!CI52,0)</f>
        <v>0</v>
      </c>
      <c r="CJ134" s="241">
        <f>IF(CJ47&gt;0,(CJ$129/CJ$132)*'Food &amp; beverage'!CJ52,0)</f>
        <v>0</v>
      </c>
      <c r="CK134" s="5"/>
      <c r="CL134" s="5"/>
      <c r="CM134" s="5"/>
      <c r="CN134" s="5"/>
      <c r="CO134" s="5"/>
      <c r="CP134" s="246">
        <f t="shared" ref="CP134:CP136" si="362">SUM(CD134:CJ134)</f>
        <v>0</v>
      </c>
      <c r="CT134" s="22"/>
      <c r="CU134" s="22"/>
      <c r="CV134" s="22"/>
      <c r="CW134" s="22"/>
      <c r="CY134" s="22"/>
      <c r="DA134" s="22"/>
      <c r="DB134" s="22"/>
      <c r="DD134" s="195"/>
      <c r="DE134" s="138"/>
      <c r="DF134" s="126"/>
      <c r="DG134" s="138"/>
      <c r="DH134" s="5"/>
    </row>
    <row r="135" spans="2:112" x14ac:dyDescent="0.35">
      <c r="B135" s="7"/>
      <c r="C135" s="5" t="s">
        <v>157</v>
      </c>
      <c r="D135" s="241">
        <f>IF(D47&gt;0,(D$129/D$132)*Retail!D27,0)</f>
        <v>0</v>
      </c>
      <c r="E135" s="241">
        <f>IF(E47&gt;0,(E$129/E$132)*Retail!E27,0)</f>
        <v>0</v>
      </c>
      <c r="F135" s="241">
        <f>IF(F47&gt;0,(F$129/F$132)*Retail!F27,0)</f>
        <v>0</v>
      </c>
      <c r="G135" s="241">
        <f>IF(G47&gt;0,(G$129/G$132)*Retail!G27,0)</f>
        <v>0</v>
      </c>
      <c r="H135" s="241">
        <f>IF(H47&gt;0,(H$129/H$132)*Retail!H27,0)</f>
        <v>0</v>
      </c>
      <c r="I135" s="241">
        <f>IF(I47&gt;0,(I$129/I$132)*Retail!I27,0)</f>
        <v>0</v>
      </c>
      <c r="J135" s="241">
        <f>IF(J47&gt;0,(J$129/J$132)*Retail!J27,0)</f>
        <v>0</v>
      </c>
      <c r="K135" s="5"/>
      <c r="L135" s="5"/>
      <c r="M135" s="5"/>
      <c r="N135" s="5"/>
      <c r="O135" s="5"/>
      <c r="P135" s="246">
        <f t="shared" si="359"/>
        <v>0</v>
      </c>
      <c r="AB135" s="7"/>
      <c r="AC135" s="5" t="s">
        <v>157</v>
      </c>
      <c r="AD135" s="241">
        <f>IF(AD47&gt;0,(AD$129/AD$132)*Retail!AD27,0)</f>
        <v>0</v>
      </c>
      <c r="AE135" s="241">
        <f>IF(AE47&gt;0,(AE$129/AE$132)*Retail!AE27,0)</f>
        <v>0</v>
      </c>
      <c r="AF135" s="241">
        <f>IF(AF47&gt;0,(AF$129/AF$132)*Retail!AF27,0)</f>
        <v>0</v>
      </c>
      <c r="AG135" s="241">
        <f>IF(AG47&gt;0,(AG$129/AG$132)*Retail!AG27,0)</f>
        <v>0</v>
      </c>
      <c r="AH135" s="241">
        <f>IF(AH47&gt;0,(AH$129/AH$132)*Retail!AH27,0)</f>
        <v>0</v>
      </c>
      <c r="AI135" s="241">
        <f>IF(AI47&gt;0,(AI$129/AI$132)*Retail!AI27,0)</f>
        <v>0</v>
      </c>
      <c r="AJ135" s="241">
        <f>IF(AJ47&gt;0,(AJ$129/AJ$132)*Retail!AJ27,0)</f>
        <v>0</v>
      </c>
      <c r="AK135" s="5"/>
      <c r="AL135" s="5"/>
      <c r="AM135" s="5"/>
      <c r="AN135" s="5"/>
      <c r="AO135" s="5"/>
      <c r="AP135" s="246">
        <f t="shared" si="360"/>
        <v>0</v>
      </c>
      <c r="BB135" s="7"/>
      <c r="BC135" s="5" t="s">
        <v>157</v>
      </c>
      <c r="BD135" s="241">
        <f>IF(BD47&gt;0,(BD$129/BD$132)*Retail!BD27,0)</f>
        <v>0</v>
      </c>
      <c r="BE135" s="241">
        <f>IF(BE47&gt;0,(BE$129/BE$132)*Retail!BE27,0)</f>
        <v>0</v>
      </c>
      <c r="BF135" s="241">
        <f>IF(BF47&gt;0,(BF$129/BF$132)*Retail!BF27,0)</f>
        <v>0</v>
      </c>
      <c r="BG135" s="241">
        <f>IF(BG47&gt;0,(BG$129/BG$132)*Retail!BG27,0)</f>
        <v>0</v>
      </c>
      <c r="BH135" s="241">
        <f>IF(BH47&gt;0,(BH$129/BH$132)*Retail!BH27,0)</f>
        <v>0</v>
      </c>
      <c r="BI135" s="241">
        <f>IF(BI47&gt;0,(BI$129/BI$132)*Retail!BI27,0)</f>
        <v>0</v>
      </c>
      <c r="BJ135" s="241">
        <f>IF(BJ47&gt;0,(BJ$129/BJ$132)*Retail!BJ27,0)</f>
        <v>0</v>
      </c>
      <c r="BK135" s="5"/>
      <c r="BL135" s="5"/>
      <c r="BM135" s="5"/>
      <c r="BN135" s="5"/>
      <c r="BO135" s="5"/>
      <c r="BP135" s="246">
        <f t="shared" si="361"/>
        <v>0</v>
      </c>
      <c r="CB135" s="7"/>
      <c r="CC135" s="5" t="s">
        <v>157</v>
      </c>
      <c r="CD135" s="241">
        <f>IF(CD47&gt;0,(CD$129/CD$132)*Retail!CD27,0)</f>
        <v>0</v>
      </c>
      <c r="CE135" s="241">
        <f>IF(CE47&gt;0,(CE$129/CE$132)*Retail!CE27,0)</f>
        <v>0</v>
      </c>
      <c r="CF135" s="241">
        <f>IF(CF47&gt;0,(CF$129/CF$132)*Retail!CF27,0)</f>
        <v>0</v>
      </c>
      <c r="CG135" s="241">
        <f>IF(CG47&gt;0,(CG$129/CG$132)*Retail!CG27,0)</f>
        <v>0</v>
      </c>
      <c r="CH135" s="241">
        <f>IF(CH47&gt;0,(CH$129/CH$132)*Retail!CH27,0)</f>
        <v>0</v>
      </c>
      <c r="CI135" s="241">
        <f>IF(CI47&gt;0,(CI$129/CI$132)*Retail!CI27,0)</f>
        <v>0</v>
      </c>
      <c r="CJ135" s="241">
        <f>IF(CJ47&gt;0,(CJ$129/CJ$132)*Retail!CJ27,0)</f>
        <v>0</v>
      </c>
      <c r="CK135" s="5"/>
      <c r="CL135" s="5"/>
      <c r="CM135" s="5"/>
      <c r="CN135" s="5"/>
      <c r="CO135" s="5"/>
      <c r="CP135" s="246">
        <f t="shared" si="362"/>
        <v>0</v>
      </c>
      <c r="CT135" s="22"/>
      <c r="CU135" s="22"/>
      <c r="CV135" s="22"/>
      <c r="CW135" s="22"/>
      <c r="CY135" s="22"/>
      <c r="DA135" s="22"/>
      <c r="DB135" s="22"/>
      <c r="DD135" s="195"/>
      <c r="DE135" s="138"/>
      <c r="DF135" s="126"/>
      <c r="DG135" s="138"/>
      <c r="DH135" s="5"/>
    </row>
    <row r="136" spans="2:112" x14ac:dyDescent="0.35">
      <c r="B136" s="9"/>
      <c r="C136" s="13" t="s">
        <v>0</v>
      </c>
      <c r="D136" s="241">
        <f>IF(D47&gt;0,(D$129/D$132)*Other!D48,0)</f>
        <v>0</v>
      </c>
      <c r="E136" s="241">
        <f>IF(E47&gt;0,(E$129/E$132)*Other!E48,0)</f>
        <v>0</v>
      </c>
      <c r="F136" s="241">
        <f>IF(F47&gt;0,(F$129/F$132)*Other!F48,0)</f>
        <v>0</v>
      </c>
      <c r="G136" s="241">
        <f>IF(G47&gt;0,(G$129/G$132)*Other!G48,0)</f>
        <v>0</v>
      </c>
      <c r="H136" s="241">
        <f>IF(H47&gt;0,(H$129/H$132)*Other!H48,0)</f>
        <v>0</v>
      </c>
      <c r="I136" s="241">
        <f>IF(I47&gt;0,(I$129/I$132)*Other!I48,0)</f>
        <v>0</v>
      </c>
      <c r="J136" s="241">
        <f>IF(J47&gt;0,(J$129/J$132)*Other!J48,0)</f>
        <v>0</v>
      </c>
      <c r="P136" s="246">
        <f t="shared" si="359"/>
        <v>0</v>
      </c>
      <c r="AB136" s="9"/>
      <c r="AC136" s="13" t="s">
        <v>0</v>
      </c>
      <c r="AD136" s="241">
        <f>IF(AD47&gt;0,(AD$129/AD$132)*Other!AD48,0)</f>
        <v>0</v>
      </c>
      <c r="AE136" s="241">
        <f>IF(AE47&gt;0,(AE$129/AE$132)*Other!AE48,0)</f>
        <v>0</v>
      </c>
      <c r="AF136" s="241">
        <f>IF(AF47&gt;0,(AF$129/AF$132)*Other!AF48,0)</f>
        <v>0</v>
      </c>
      <c r="AG136" s="241">
        <f>IF(AG47&gt;0,(AG$129/AG$132)*Other!AG48,0)</f>
        <v>0</v>
      </c>
      <c r="AH136" s="241">
        <f>IF(AH47&gt;0,(AH$129/AH$132)*Other!AH48,0)</f>
        <v>0</v>
      </c>
      <c r="AI136" s="241">
        <f>IF(AI47&gt;0,(AI$129/AI$132)*Other!AI48,0)</f>
        <v>0</v>
      </c>
      <c r="AJ136" s="241">
        <f>IF(AJ47&gt;0,(AJ$129/AJ$132)*Other!AJ48,0)</f>
        <v>0</v>
      </c>
      <c r="AP136" s="246">
        <f t="shared" si="360"/>
        <v>0</v>
      </c>
      <c r="BB136" s="9"/>
      <c r="BC136" s="13" t="s">
        <v>0</v>
      </c>
      <c r="BD136" s="241">
        <f>IF(BD47&gt;0,(BD$129/BD$132)*Other!BD48,0)</f>
        <v>0</v>
      </c>
      <c r="BE136" s="241">
        <f>IF(BE47&gt;0,(BE$129/BE$132)*Other!BE48,0)</f>
        <v>0</v>
      </c>
      <c r="BF136" s="241">
        <f>IF(BF47&gt;0,(BF$129/BF$132)*Other!BF48,0)</f>
        <v>0</v>
      </c>
      <c r="BG136" s="241">
        <f>IF(BG47&gt;0,(BG$129/BG$132)*Other!BG48,0)</f>
        <v>0</v>
      </c>
      <c r="BH136" s="241">
        <f>IF(BH47&gt;0,(BH$129/BH$132)*Other!BH48,0)</f>
        <v>0</v>
      </c>
      <c r="BI136" s="241">
        <f>IF(BI47&gt;0,(BI$129/BI$132)*Other!BI48,0)</f>
        <v>0</v>
      </c>
      <c r="BJ136" s="241">
        <f>IF(BJ47&gt;0,(BJ$129/BJ$132)*Other!BJ48,0)</f>
        <v>0</v>
      </c>
      <c r="BP136" s="246">
        <f t="shared" si="361"/>
        <v>0</v>
      </c>
      <c r="CB136" s="9"/>
      <c r="CC136" s="13" t="s">
        <v>0</v>
      </c>
      <c r="CD136" s="241">
        <f>IF(CD47&gt;0,(CD$129/CD$132)*Other!CD48,0)</f>
        <v>0</v>
      </c>
      <c r="CE136" s="241">
        <f>IF(CE47&gt;0,(CE$129/CE$132)*Other!CE48,0)</f>
        <v>0</v>
      </c>
      <c r="CF136" s="241">
        <f>IF(CF47&gt;0,(CF$129/CF$132)*Other!CF48,0)</f>
        <v>0</v>
      </c>
      <c r="CG136" s="241">
        <f>IF(CG47&gt;0,(CG$129/CG$132)*Other!CG48,0)</f>
        <v>0</v>
      </c>
      <c r="CH136" s="241">
        <f>IF(CH47&gt;0,(CH$129/CH$132)*Other!CH48,0)</f>
        <v>0</v>
      </c>
      <c r="CI136" s="241">
        <f>IF(CI47&gt;0,(CI$129/CI$132)*Other!CI48,0)</f>
        <v>0</v>
      </c>
      <c r="CJ136" s="241">
        <f>IF(CJ47&gt;0,(CJ$129/CJ$132)*Other!CJ48,0)</f>
        <v>0</v>
      </c>
      <c r="CP136" s="246">
        <f t="shared" si="362"/>
        <v>0</v>
      </c>
      <c r="CT136" s="22"/>
      <c r="CU136" s="22"/>
      <c r="CV136" s="22"/>
      <c r="CW136" s="22"/>
      <c r="CY136" s="22"/>
      <c r="DA136" s="22"/>
      <c r="DB136" s="22"/>
      <c r="DD136" s="195"/>
      <c r="DE136" s="138"/>
      <c r="DF136" s="126"/>
      <c r="DG136" s="138"/>
      <c r="DH136" s="5"/>
    </row>
    <row r="137" spans="2:112" x14ac:dyDescent="0.35">
      <c r="B137" s="11" t="s">
        <v>165</v>
      </c>
      <c r="C137" s="5"/>
      <c r="D137" s="5"/>
      <c r="E137" s="5"/>
      <c r="F137" s="5"/>
      <c r="G137" s="5"/>
      <c r="H137" s="5"/>
      <c r="I137" s="5"/>
      <c r="J137" s="5"/>
      <c r="P137" s="18"/>
      <c r="AB137" s="11" t="s">
        <v>165</v>
      </c>
      <c r="AC137" s="5"/>
      <c r="AD137" s="5"/>
      <c r="AE137" s="5"/>
      <c r="AF137" s="5"/>
      <c r="AG137" s="5"/>
      <c r="AH137" s="5"/>
      <c r="AI137" s="5"/>
      <c r="AJ137" s="5"/>
      <c r="AP137" s="18"/>
      <c r="BB137" s="11" t="s">
        <v>165</v>
      </c>
      <c r="BC137" s="5"/>
      <c r="BD137" s="5"/>
      <c r="BE137" s="5"/>
      <c r="BF137" s="5"/>
      <c r="BG137" s="5"/>
      <c r="BH137" s="5"/>
      <c r="BI137" s="5"/>
      <c r="BJ137" s="5"/>
      <c r="BP137" s="18"/>
      <c r="CB137" s="11" t="s">
        <v>165</v>
      </c>
      <c r="CC137" s="5"/>
      <c r="CD137" s="5"/>
      <c r="CE137" s="5"/>
      <c r="CF137" s="5"/>
      <c r="CG137" s="5"/>
      <c r="CH137" s="5"/>
      <c r="CI137" s="5"/>
      <c r="CJ137" s="5"/>
      <c r="CP137" s="18"/>
      <c r="CT137" s="22"/>
      <c r="CU137" s="22"/>
      <c r="CV137" s="22"/>
      <c r="CW137" s="22"/>
      <c r="CY137" s="22"/>
      <c r="DA137" s="22"/>
      <c r="DB137" s="22"/>
      <c r="DD137" s="195"/>
      <c r="DE137" s="138"/>
      <c r="DF137" s="126"/>
      <c r="DG137" s="138"/>
      <c r="DH137" s="5"/>
    </row>
    <row r="138" spans="2:112" x14ac:dyDescent="0.35">
      <c r="B138" s="187" t="s">
        <v>162</v>
      </c>
      <c r="C138" s="243" t="s">
        <v>161</v>
      </c>
      <c r="D138" s="25"/>
      <c r="E138" s="5"/>
      <c r="F138" s="5"/>
      <c r="G138" s="5"/>
      <c r="H138" s="5"/>
      <c r="I138" s="5"/>
      <c r="J138" s="5"/>
      <c r="P138" s="18"/>
      <c r="AB138" s="187" t="s">
        <v>162</v>
      </c>
      <c r="AC138" s="243" t="s">
        <v>161</v>
      </c>
      <c r="AD138" s="25"/>
      <c r="AE138" s="5"/>
      <c r="AF138" s="5"/>
      <c r="AG138" s="5"/>
      <c r="AH138" s="5"/>
      <c r="AI138" s="5"/>
      <c r="AJ138" s="5"/>
      <c r="AP138" s="18"/>
      <c r="BB138" s="187" t="s">
        <v>162</v>
      </c>
      <c r="BC138" s="243" t="s">
        <v>161</v>
      </c>
      <c r="BD138" s="25"/>
      <c r="BE138" s="5"/>
      <c r="BF138" s="5"/>
      <c r="BG138" s="5"/>
      <c r="BH138" s="5"/>
      <c r="BI138" s="5"/>
      <c r="BJ138" s="5"/>
      <c r="BP138" s="18"/>
      <c r="CB138" s="187" t="s">
        <v>162</v>
      </c>
      <c r="CC138" s="243" t="s">
        <v>161</v>
      </c>
      <c r="CD138" s="25"/>
      <c r="CE138" s="5"/>
      <c r="CF138" s="5"/>
      <c r="CG138" s="5"/>
      <c r="CH138" s="5"/>
      <c r="CI138" s="5"/>
      <c r="CJ138" s="5"/>
      <c r="CP138" s="18"/>
      <c r="CT138" s="22"/>
      <c r="CU138" s="22"/>
      <c r="CV138" s="22"/>
      <c r="CW138" s="22"/>
      <c r="CY138" s="22"/>
      <c r="DA138" s="22"/>
      <c r="DB138" s="22"/>
      <c r="DD138" s="195"/>
      <c r="DE138" s="138"/>
      <c r="DF138" s="126"/>
      <c r="DG138" s="138"/>
      <c r="DH138" s="5"/>
    </row>
    <row r="139" spans="2:112" x14ac:dyDescent="0.35">
      <c r="B139" s="316" t="s">
        <v>164</v>
      </c>
      <c r="C139" s="188"/>
      <c r="D139" s="5"/>
      <c r="E139" s="5"/>
      <c r="F139" s="5"/>
      <c r="G139" s="5"/>
      <c r="H139" s="5"/>
      <c r="I139" s="5"/>
      <c r="J139" s="5"/>
      <c r="P139" s="18"/>
      <c r="AB139" s="316" t="str">
        <f>B139</f>
        <v>Utilities</v>
      </c>
      <c r="AC139" s="188">
        <f>C139</f>
        <v>0</v>
      </c>
      <c r="AD139" s="5"/>
      <c r="AE139" s="5"/>
      <c r="AF139" s="5"/>
      <c r="AG139" s="5"/>
      <c r="AH139" s="5"/>
      <c r="AI139" s="5"/>
      <c r="AJ139" s="5"/>
      <c r="AP139" s="18"/>
      <c r="BB139" s="316" t="str">
        <f>AB139</f>
        <v>Utilities</v>
      </c>
      <c r="BC139" s="188">
        <f>AC139</f>
        <v>0</v>
      </c>
      <c r="BD139" s="5"/>
      <c r="BE139" s="5"/>
      <c r="BF139" s="5"/>
      <c r="BG139" s="5"/>
      <c r="BH139" s="5"/>
      <c r="BI139" s="5"/>
      <c r="BJ139" s="5"/>
      <c r="BP139" s="18"/>
      <c r="CB139" s="316" t="str">
        <f>BB139</f>
        <v>Utilities</v>
      </c>
      <c r="CC139" s="188">
        <f>BC139</f>
        <v>0</v>
      </c>
      <c r="CD139" s="5"/>
      <c r="CE139" s="5"/>
      <c r="CF139" s="5"/>
      <c r="CG139" s="5"/>
      <c r="CH139" s="5"/>
      <c r="CI139" s="5"/>
      <c r="CJ139" s="5"/>
      <c r="CP139" s="18"/>
      <c r="CT139" s="22"/>
      <c r="CU139" s="22"/>
      <c r="CV139" s="22"/>
      <c r="CW139" s="22"/>
      <c r="CY139" s="22"/>
      <c r="DA139" s="22"/>
      <c r="DB139" s="22"/>
      <c r="DD139" s="195"/>
      <c r="DE139" s="138"/>
      <c r="DF139" s="126"/>
      <c r="DG139" s="138"/>
      <c r="DH139" s="5"/>
    </row>
    <row r="140" spans="2:112" x14ac:dyDescent="0.35">
      <c r="B140" s="316" t="s">
        <v>175</v>
      </c>
      <c r="C140" s="188"/>
      <c r="D140" s="5"/>
      <c r="E140" s="5"/>
      <c r="F140" s="5"/>
      <c r="G140" s="5"/>
      <c r="H140" s="5"/>
      <c r="I140" s="5"/>
      <c r="J140" s="5"/>
      <c r="P140" s="18"/>
      <c r="AB140" s="316" t="str">
        <f t="shared" ref="AB140:AB146" si="363">B140</f>
        <v>Maintenance</v>
      </c>
      <c r="AC140" s="188">
        <f t="shared" ref="AC140:AC146" si="364">C140</f>
        <v>0</v>
      </c>
      <c r="AD140" s="5"/>
      <c r="AE140" s="5"/>
      <c r="AF140" s="5"/>
      <c r="AG140" s="5"/>
      <c r="AH140" s="5"/>
      <c r="AI140" s="5"/>
      <c r="AJ140" s="5"/>
      <c r="AP140" s="18"/>
      <c r="BB140" s="316" t="str">
        <f t="shared" ref="BB140:BB146" si="365">AB140</f>
        <v>Maintenance</v>
      </c>
      <c r="BC140" s="188">
        <f t="shared" ref="BC140:BC146" si="366">AC140</f>
        <v>0</v>
      </c>
      <c r="BD140" s="5"/>
      <c r="BE140" s="5"/>
      <c r="BF140" s="5"/>
      <c r="BG140" s="5"/>
      <c r="BH140" s="5"/>
      <c r="BI140" s="5"/>
      <c r="BJ140" s="5"/>
      <c r="BP140" s="18"/>
      <c r="CB140" s="316" t="str">
        <f t="shared" ref="CB140:CB146" si="367">BB140</f>
        <v>Maintenance</v>
      </c>
      <c r="CC140" s="188">
        <f t="shared" ref="CC140:CC146" si="368">BC140</f>
        <v>0</v>
      </c>
      <c r="CD140" s="5"/>
      <c r="CE140" s="5"/>
      <c r="CF140" s="5"/>
      <c r="CG140" s="5"/>
      <c r="CH140" s="5"/>
      <c r="CI140" s="5"/>
      <c r="CJ140" s="5"/>
      <c r="CP140" s="18"/>
      <c r="CT140" s="22"/>
      <c r="CU140" s="22"/>
      <c r="CV140" s="22"/>
      <c r="CW140" s="22"/>
      <c r="CY140" s="22"/>
      <c r="DA140" s="22"/>
      <c r="DB140" s="22"/>
      <c r="DD140" s="195"/>
      <c r="DE140" s="138"/>
      <c r="DF140" s="126"/>
      <c r="DG140" s="138"/>
      <c r="DH140" s="5"/>
    </row>
    <row r="141" spans="2:112" x14ac:dyDescent="0.35">
      <c r="B141" s="316" t="s">
        <v>166</v>
      </c>
      <c r="C141" s="188"/>
      <c r="D141" s="5"/>
      <c r="E141" s="5"/>
      <c r="F141" s="5"/>
      <c r="G141" s="5"/>
      <c r="H141" s="5"/>
      <c r="I141" s="5"/>
      <c r="J141" s="5"/>
      <c r="P141" s="18"/>
      <c r="AB141" s="316" t="str">
        <f t="shared" si="363"/>
        <v>Cleaning materials</v>
      </c>
      <c r="AC141" s="188">
        <f t="shared" si="364"/>
        <v>0</v>
      </c>
      <c r="AD141" s="5"/>
      <c r="AE141" s="5"/>
      <c r="AF141" s="5"/>
      <c r="AG141" s="5"/>
      <c r="AH141" s="5"/>
      <c r="AI141" s="5"/>
      <c r="AJ141" s="5"/>
      <c r="AP141" s="18"/>
      <c r="BB141" s="316" t="str">
        <f t="shared" si="365"/>
        <v>Cleaning materials</v>
      </c>
      <c r="BC141" s="188">
        <f t="shared" si="366"/>
        <v>0</v>
      </c>
      <c r="BD141" s="5"/>
      <c r="BE141" s="5"/>
      <c r="BF141" s="5"/>
      <c r="BG141" s="5"/>
      <c r="BH141" s="5"/>
      <c r="BI141" s="5"/>
      <c r="BJ141" s="5"/>
      <c r="BP141" s="18"/>
      <c r="CB141" s="316" t="str">
        <f t="shared" si="367"/>
        <v>Cleaning materials</v>
      </c>
      <c r="CC141" s="188">
        <f t="shared" si="368"/>
        <v>0</v>
      </c>
      <c r="CD141" s="5"/>
      <c r="CE141" s="5"/>
      <c r="CF141" s="5"/>
      <c r="CG141" s="5"/>
      <c r="CH141" s="5"/>
      <c r="CI141" s="5"/>
      <c r="CJ141" s="5"/>
      <c r="CP141" s="18"/>
      <c r="CT141" s="22"/>
      <c r="CU141" s="22"/>
      <c r="CV141" s="22"/>
      <c r="CW141" s="22"/>
      <c r="CY141" s="22"/>
      <c r="DA141" s="22"/>
      <c r="DB141" s="22"/>
      <c r="DD141" s="195"/>
      <c r="DE141" s="138"/>
      <c r="DF141" s="126"/>
      <c r="DG141" s="138"/>
      <c r="DH141" s="5"/>
    </row>
    <row r="142" spans="2:112" x14ac:dyDescent="0.35">
      <c r="B142" s="316" t="s">
        <v>174</v>
      </c>
      <c r="C142" s="188"/>
      <c r="D142" s="5"/>
      <c r="E142" s="5"/>
      <c r="F142" s="5"/>
      <c r="G142" s="5"/>
      <c r="H142" s="5"/>
      <c r="I142" s="5"/>
      <c r="J142" s="5"/>
      <c r="P142" s="18"/>
      <c r="AB142" s="316" t="str">
        <f t="shared" si="363"/>
        <v xml:space="preserve">Printed Material </v>
      </c>
      <c r="AC142" s="188">
        <f t="shared" si="364"/>
        <v>0</v>
      </c>
      <c r="AD142" s="5"/>
      <c r="AE142" s="5"/>
      <c r="AF142" s="5"/>
      <c r="AG142" s="5"/>
      <c r="AH142" s="5"/>
      <c r="AI142" s="5"/>
      <c r="AJ142" s="5"/>
      <c r="AP142" s="18"/>
      <c r="BB142" s="316" t="str">
        <f t="shared" si="365"/>
        <v xml:space="preserve">Printed Material </v>
      </c>
      <c r="BC142" s="188">
        <f t="shared" si="366"/>
        <v>0</v>
      </c>
      <c r="BD142" s="5"/>
      <c r="BE142" s="5"/>
      <c r="BF142" s="5"/>
      <c r="BG142" s="5"/>
      <c r="BH142" s="5"/>
      <c r="BI142" s="5"/>
      <c r="BJ142" s="5"/>
      <c r="BP142" s="18"/>
      <c r="CB142" s="316" t="str">
        <f t="shared" si="367"/>
        <v xml:space="preserve">Printed Material </v>
      </c>
      <c r="CC142" s="188">
        <f t="shared" si="368"/>
        <v>0</v>
      </c>
      <c r="CD142" s="5"/>
      <c r="CE142" s="5"/>
      <c r="CF142" s="5"/>
      <c r="CG142" s="5"/>
      <c r="CH142" s="5"/>
      <c r="CI142" s="5"/>
      <c r="CJ142" s="5"/>
      <c r="CP142" s="18"/>
      <c r="CT142" s="22"/>
      <c r="CU142" s="22"/>
      <c r="CV142" s="22"/>
      <c r="CW142" s="22"/>
      <c r="CY142" s="22"/>
      <c r="DA142" s="22"/>
      <c r="DB142" s="22"/>
      <c r="DD142" s="195"/>
      <c r="DE142" s="138"/>
      <c r="DF142" s="126"/>
      <c r="DG142" s="138"/>
      <c r="DH142" s="5"/>
    </row>
    <row r="143" spans="2:112" x14ac:dyDescent="0.35">
      <c r="B143" s="316"/>
      <c r="C143" s="188"/>
      <c r="D143" s="5"/>
      <c r="E143" s="5"/>
      <c r="F143" s="5"/>
      <c r="G143" s="5"/>
      <c r="H143" s="5"/>
      <c r="I143" s="5"/>
      <c r="J143" s="5"/>
      <c r="P143" s="18"/>
      <c r="AB143" s="316">
        <f t="shared" si="363"/>
        <v>0</v>
      </c>
      <c r="AC143" s="188">
        <f t="shared" si="364"/>
        <v>0</v>
      </c>
      <c r="AD143" s="5"/>
      <c r="AE143" s="5"/>
      <c r="AF143" s="5"/>
      <c r="AG143" s="5"/>
      <c r="AH143" s="5"/>
      <c r="AI143" s="5"/>
      <c r="AJ143" s="5"/>
      <c r="AP143" s="18"/>
      <c r="BB143" s="316">
        <f t="shared" si="365"/>
        <v>0</v>
      </c>
      <c r="BC143" s="188">
        <f t="shared" si="366"/>
        <v>0</v>
      </c>
      <c r="BD143" s="5"/>
      <c r="BE143" s="5"/>
      <c r="BF143" s="5"/>
      <c r="BG143" s="5"/>
      <c r="BH143" s="5"/>
      <c r="BI143" s="5"/>
      <c r="BJ143" s="5"/>
      <c r="BP143" s="18"/>
      <c r="CB143" s="316">
        <f t="shared" si="367"/>
        <v>0</v>
      </c>
      <c r="CC143" s="188">
        <f t="shared" si="368"/>
        <v>0</v>
      </c>
      <c r="CD143" s="5"/>
      <c r="CE143" s="5"/>
      <c r="CF143" s="5"/>
      <c r="CG143" s="5"/>
      <c r="CH143" s="5"/>
      <c r="CI143" s="5"/>
      <c r="CJ143" s="5"/>
      <c r="CP143" s="18"/>
      <c r="CT143" s="22"/>
      <c r="CU143" s="22"/>
      <c r="CV143" s="22"/>
      <c r="CW143" s="22"/>
      <c r="CY143" s="22"/>
      <c r="DA143" s="22"/>
      <c r="DB143" s="22"/>
      <c r="DD143" s="195"/>
      <c r="DE143" s="138"/>
      <c r="DF143" s="126"/>
      <c r="DG143" s="138"/>
      <c r="DH143" s="5"/>
    </row>
    <row r="144" spans="2:112" x14ac:dyDescent="0.35">
      <c r="B144" s="316"/>
      <c r="C144" s="188"/>
      <c r="D144" s="5"/>
      <c r="E144" s="5"/>
      <c r="F144" s="5"/>
      <c r="G144" s="5"/>
      <c r="H144" s="5"/>
      <c r="I144" s="5"/>
      <c r="J144" s="5"/>
      <c r="P144" s="18"/>
      <c r="AB144" s="316">
        <f t="shared" si="363"/>
        <v>0</v>
      </c>
      <c r="AC144" s="188">
        <f t="shared" si="364"/>
        <v>0</v>
      </c>
      <c r="AD144" s="5"/>
      <c r="AE144" s="5"/>
      <c r="AF144" s="5"/>
      <c r="AG144" s="5"/>
      <c r="AH144" s="5"/>
      <c r="AI144" s="5"/>
      <c r="AJ144" s="5"/>
      <c r="AP144" s="18"/>
      <c r="BB144" s="316">
        <f t="shared" si="365"/>
        <v>0</v>
      </c>
      <c r="BC144" s="188">
        <f t="shared" si="366"/>
        <v>0</v>
      </c>
      <c r="BD144" s="5"/>
      <c r="BE144" s="5"/>
      <c r="BF144" s="5"/>
      <c r="BG144" s="5"/>
      <c r="BH144" s="5"/>
      <c r="BI144" s="5"/>
      <c r="BJ144" s="5"/>
      <c r="BP144" s="18"/>
      <c r="CB144" s="316">
        <f t="shared" si="367"/>
        <v>0</v>
      </c>
      <c r="CC144" s="188">
        <f t="shared" si="368"/>
        <v>0</v>
      </c>
      <c r="CD144" s="5"/>
      <c r="CE144" s="5"/>
      <c r="CF144" s="5"/>
      <c r="CG144" s="5"/>
      <c r="CH144" s="5"/>
      <c r="CI144" s="5"/>
      <c r="CJ144" s="5"/>
      <c r="CP144" s="18"/>
      <c r="CT144" s="22"/>
      <c r="CU144" s="22"/>
      <c r="CV144" s="22"/>
      <c r="CW144" s="22"/>
      <c r="CY144" s="22"/>
      <c r="DA144" s="22"/>
      <c r="DB144" s="22"/>
      <c r="DD144" s="195"/>
      <c r="DE144" s="138"/>
      <c r="DF144" s="126"/>
      <c r="DG144" s="138"/>
      <c r="DH144" s="5"/>
    </row>
    <row r="145" spans="2:112" x14ac:dyDescent="0.35">
      <c r="B145" s="316"/>
      <c r="C145" s="188"/>
      <c r="D145" s="5"/>
      <c r="E145" s="5"/>
      <c r="F145" s="5"/>
      <c r="G145" s="5"/>
      <c r="H145" s="5"/>
      <c r="I145" s="5"/>
      <c r="J145" s="5"/>
      <c r="P145" s="18"/>
      <c r="AB145" s="316">
        <f t="shared" si="363"/>
        <v>0</v>
      </c>
      <c r="AC145" s="188">
        <f t="shared" si="364"/>
        <v>0</v>
      </c>
      <c r="AD145" s="5"/>
      <c r="AE145" s="5"/>
      <c r="AF145" s="5"/>
      <c r="AG145" s="5"/>
      <c r="AH145" s="5"/>
      <c r="AI145" s="5"/>
      <c r="AJ145" s="5"/>
      <c r="AP145" s="18"/>
      <c r="BB145" s="316">
        <f t="shared" si="365"/>
        <v>0</v>
      </c>
      <c r="BC145" s="188">
        <f t="shared" si="366"/>
        <v>0</v>
      </c>
      <c r="BD145" s="5"/>
      <c r="BE145" s="5"/>
      <c r="BF145" s="5"/>
      <c r="BG145" s="5"/>
      <c r="BH145" s="5"/>
      <c r="BI145" s="5"/>
      <c r="BJ145" s="5"/>
      <c r="BP145" s="18"/>
      <c r="CB145" s="316">
        <f t="shared" si="367"/>
        <v>0</v>
      </c>
      <c r="CC145" s="188">
        <f t="shared" si="368"/>
        <v>0</v>
      </c>
      <c r="CD145" s="5"/>
      <c r="CE145" s="5"/>
      <c r="CF145" s="5"/>
      <c r="CG145" s="5"/>
      <c r="CH145" s="5"/>
      <c r="CI145" s="5"/>
      <c r="CJ145" s="5"/>
      <c r="CP145" s="18"/>
      <c r="CT145" s="22"/>
      <c r="CU145" s="22"/>
      <c r="CV145" s="22"/>
      <c r="CW145" s="22"/>
      <c r="CY145" s="22"/>
      <c r="DA145" s="22"/>
      <c r="DB145" s="22"/>
      <c r="DD145" s="195"/>
      <c r="DE145" s="138"/>
      <c r="DF145" s="126"/>
      <c r="DG145" s="138"/>
      <c r="DH145" s="5"/>
    </row>
    <row r="146" spans="2:112" x14ac:dyDescent="0.35">
      <c r="B146" s="316"/>
      <c r="C146" s="188"/>
      <c r="D146" s="5"/>
      <c r="E146" s="5"/>
      <c r="F146" s="5"/>
      <c r="G146" s="5"/>
      <c r="H146" s="5"/>
      <c r="I146" s="5"/>
      <c r="J146" s="5"/>
      <c r="P146" s="18"/>
      <c r="AB146" s="316">
        <f t="shared" si="363"/>
        <v>0</v>
      </c>
      <c r="AC146" s="188">
        <f t="shared" si="364"/>
        <v>0</v>
      </c>
      <c r="AD146" s="5"/>
      <c r="AE146" s="5"/>
      <c r="AF146" s="5"/>
      <c r="AG146" s="5"/>
      <c r="AH146" s="5"/>
      <c r="AI146" s="5"/>
      <c r="AJ146" s="5"/>
      <c r="AP146" s="18"/>
      <c r="BB146" s="316">
        <f t="shared" si="365"/>
        <v>0</v>
      </c>
      <c r="BC146" s="188">
        <f t="shared" si="366"/>
        <v>0</v>
      </c>
      <c r="BD146" s="5"/>
      <c r="BE146" s="5"/>
      <c r="BF146" s="5"/>
      <c r="BG146" s="5"/>
      <c r="BH146" s="5"/>
      <c r="BI146" s="5"/>
      <c r="BJ146" s="5"/>
      <c r="BP146" s="18"/>
      <c r="CB146" s="316">
        <f t="shared" si="367"/>
        <v>0</v>
      </c>
      <c r="CC146" s="188">
        <f t="shared" si="368"/>
        <v>0</v>
      </c>
      <c r="CD146" s="5"/>
      <c r="CE146" s="5"/>
      <c r="CF146" s="5"/>
      <c r="CG146" s="5"/>
      <c r="CH146" s="5"/>
      <c r="CI146" s="5"/>
      <c r="CJ146" s="5"/>
      <c r="CP146" s="18"/>
      <c r="CT146" s="22"/>
      <c r="CU146" s="22"/>
      <c r="CV146" s="22"/>
      <c r="CW146" s="22"/>
      <c r="CY146" s="22"/>
      <c r="DA146" s="22"/>
      <c r="DB146" s="22"/>
      <c r="DD146" s="195"/>
      <c r="DE146" s="138"/>
      <c r="DF146" s="126"/>
      <c r="DG146" s="138"/>
      <c r="DH146" s="5"/>
    </row>
    <row r="147" spans="2:112" x14ac:dyDescent="0.35">
      <c r="B147" s="244"/>
      <c r="C147" s="245">
        <f>SUM(C139:C146)</f>
        <v>0</v>
      </c>
      <c r="D147" s="5"/>
      <c r="E147" s="5"/>
      <c r="F147" s="5"/>
      <c r="G147" s="5"/>
      <c r="H147" s="5"/>
      <c r="I147" s="5"/>
      <c r="J147" s="5"/>
      <c r="P147" s="18"/>
      <c r="AB147" s="244"/>
      <c r="AC147" s="245">
        <f>SUM(AC139:AC146)</f>
        <v>0</v>
      </c>
      <c r="AD147" s="5"/>
      <c r="AE147" s="5"/>
      <c r="AF147" s="5"/>
      <c r="AG147" s="5"/>
      <c r="AH147" s="5"/>
      <c r="AI147" s="5"/>
      <c r="AJ147" s="5"/>
      <c r="AP147" s="18"/>
      <c r="BB147" s="244"/>
      <c r="BC147" s="245">
        <f>SUM(BC139:BC146)</f>
        <v>0</v>
      </c>
      <c r="BD147" s="5"/>
      <c r="BE147" s="5"/>
      <c r="BF147" s="5"/>
      <c r="BG147" s="5"/>
      <c r="BH147" s="5"/>
      <c r="BI147" s="5"/>
      <c r="BJ147" s="5"/>
      <c r="BP147" s="18"/>
      <c r="CB147" s="244"/>
      <c r="CC147" s="245">
        <f>SUM(CC139:CC146)</f>
        <v>0</v>
      </c>
      <c r="CD147" s="5"/>
      <c r="CE147" s="5"/>
      <c r="CF147" s="5"/>
      <c r="CG147" s="5"/>
      <c r="CH147" s="5"/>
      <c r="CI147" s="5"/>
      <c r="CJ147" s="5"/>
      <c r="CP147" s="18"/>
      <c r="CT147" s="22"/>
      <c r="CU147" s="22"/>
      <c r="CV147" s="22"/>
      <c r="CW147" s="22"/>
      <c r="CY147" s="22"/>
      <c r="DA147" s="22"/>
      <c r="DB147" s="22"/>
      <c r="DD147" s="195"/>
      <c r="DE147" s="138"/>
      <c r="DF147" s="126"/>
      <c r="DG147" s="138"/>
      <c r="DH147" s="5"/>
    </row>
    <row r="148" spans="2:112" x14ac:dyDescent="0.35">
      <c r="B148" s="4"/>
      <c r="C148" s="5"/>
      <c r="D148" s="5"/>
      <c r="E148" s="5"/>
      <c r="F148" s="5"/>
      <c r="G148" s="5"/>
      <c r="H148" s="5"/>
      <c r="I148" s="5"/>
      <c r="P148" s="18"/>
      <c r="AB148" s="4"/>
      <c r="AC148" s="5"/>
      <c r="AD148" s="5"/>
      <c r="AE148" s="5"/>
      <c r="AF148" s="5"/>
      <c r="AG148" s="5"/>
      <c r="AH148" s="5"/>
      <c r="AI148" s="5"/>
      <c r="AP148" s="18"/>
      <c r="BB148" s="4"/>
      <c r="BC148" s="5"/>
      <c r="BD148" s="5"/>
      <c r="BE148" s="5"/>
      <c r="BF148" s="5"/>
      <c r="BG148" s="5"/>
      <c r="BH148" s="5"/>
      <c r="BI148" s="5"/>
      <c r="BP148" s="18"/>
      <c r="CB148" s="4"/>
      <c r="CC148" s="5"/>
      <c r="CD148" s="5"/>
      <c r="CE148" s="5"/>
      <c r="CF148" s="5"/>
      <c r="CG148" s="5"/>
      <c r="CH148" s="5"/>
      <c r="CI148" s="5"/>
      <c r="CP148" s="18"/>
    </row>
    <row r="149" spans="2:112" x14ac:dyDescent="0.35">
      <c r="B149" s="10" t="s">
        <v>138</v>
      </c>
      <c r="C149" s="30" t="s">
        <v>11</v>
      </c>
      <c r="D149" s="16"/>
      <c r="E149" s="5"/>
      <c r="F149" s="5"/>
      <c r="G149" s="5"/>
      <c r="H149" s="5"/>
      <c r="I149" s="5"/>
      <c r="P149" s="18"/>
      <c r="AB149" s="10" t="s">
        <v>138</v>
      </c>
      <c r="AC149" s="30" t="s">
        <v>11</v>
      </c>
      <c r="AD149" s="16"/>
      <c r="AE149" s="5"/>
      <c r="AF149" s="5"/>
      <c r="AG149" s="5"/>
      <c r="AH149" s="5"/>
      <c r="AI149" s="5"/>
      <c r="AP149" s="18"/>
      <c r="BB149" s="10" t="s">
        <v>138</v>
      </c>
      <c r="BC149" s="30" t="s">
        <v>11</v>
      </c>
      <c r="BD149" s="16"/>
      <c r="BE149" s="5"/>
      <c r="BF149" s="5"/>
      <c r="BG149" s="5"/>
      <c r="BH149" s="5"/>
      <c r="BI149" s="5"/>
      <c r="BP149" s="18"/>
      <c r="CB149" s="10" t="s">
        <v>138</v>
      </c>
      <c r="CC149" s="30" t="s">
        <v>11</v>
      </c>
      <c r="CD149" s="16"/>
      <c r="CE149" s="5"/>
      <c r="CF149" s="5"/>
      <c r="CG149" s="5"/>
      <c r="CH149" s="5"/>
      <c r="CI149" s="5"/>
      <c r="CP149" s="18"/>
    </row>
    <row r="150" spans="2:112" x14ac:dyDescent="0.35">
      <c r="B150" s="316" t="s">
        <v>270</v>
      </c>
      <c r="C150" s="165"/>
      <c r="D150" s="5"/>
      <c r="E150" s="5"/>
      <c r="F150" s="5"/>
      <c r="G150" s="5"/>
      <c r="H150" s="5"/>
      <c r="I150" s="5"/>
      <c r="P150" s="18"/>
      <c r="AB150" s="316" t="str">
        <f>B150</f>
        <v>Rent</v>
      </c>
      <c r="AC150" s="165">
        <f>C150</f>
        <v>0</v>
      </c>
      <c r="AD150" s="5"/>
      <c r="AE150" s="5"/>
      <c r="AF150" s="5"/>
      <c r="AG150" s="5"/>
      <c r="AH150" s="5"/>
      <c r="AI150" s="5"/>
      <c r="AP150" s="18"/>
      <c r="BB150" s="316" t="str">
        <f>AB150</f>
        <v>Rent</v>
      </c>
      <c r="BC150" s="165">
        <f>AC150</f>
        <v>0</v>
      </c>
      <c r="BD150" s="5"/>
      <c r="BE150" s="5"/>
      <c r="BF150" s="5"/>
      <c r="BG150" s="5"/>
      <c r="BH150" s="5"/>
      <c r="BI150" s="5"/>
      <c r="BP150" s="18"/>
      <c r="CB150" s="316" t="str">
        <f>BB150</f>
        <v>Rent</v>
      </c>
      <c r="CC150" s="165">
        <f>BC150</f>
        <v>0</v>
      </c>
      <c r="CD150" s="5"/>
      <c r="CE150" s="5"/>
      <c r="CF150" s="5"/>
      <c r="CG150" s="5"/>
      <c r="CH150" s="5"/>
      <c r="CI150" s="5"/>
      <c r="CP150" s="18"/>
    </row>
    <row r="151" spans="2:112" x14ac:dyDescent="0.35">
      <c r="B151" s="316" t="s">
        <v>139</v>
      </c>
      <c r="C151" s="165"/>
      <c r="D151" s="5"/>
      <c r="E151" s="5"/>
      <c r="F151" s="5"/>
      <c r="G151" s="5"/>
      <c r="H151" s="5"/>
      <c r="I151" s="5"/>
      <c r="P151" s="18"/>
      <c r="AB151" s="316" t="str">
        <f t="shared" ref="AB151:AB163" si="369">B151</f>
        <v>Professional fees</v>
      </c>
      <c r="AC151" s="165">
        <f t="shared" ref="AC151:AC163" si="370">C151</f>
        <v>0</v>
      </c>
      <c r="AD151" s="5"/>
      <c r="AE151" s="5"/>
      <c r="AF151" s="5"/>
      <c r="AG151" s="5"/>
      <c r="AH151" s="5"/>
      <c r="AI151" s="5"/>
      <c r="AP151" s="18"/>
      <c r="BB151" s="316" t="str">
        <f t="shared" ref="BB151:BB163" si="371">AB151</f>
        <v>Professional fees</v>
      </c>
      <c r="BC151" s="165">
        <f t="shared" ref="BC151:BC163" si="372">AC151</f>
        <v>0</v>
      </c>
      <c r="BD151" s="5"/>
      <c r="BE151" s="5"/>
      <c r="BF151" s="5"/>
      <c r="BG151" s="5"/>
      <c r="BH151" s="5"/>
      <c r="BI151" s="5"/>
      <c r="BP151" s="18"/>
      <c r="CB151" s="316" t="str">
        <f t="shared" ref="CB151:CB163" si="373">BB151</f>
        <v>Professional fees</v>
      </c>
      <c r="CC151" s="165">
        <f t="shared" ref="CC151:CC163" si="374">BC151</f>
        <v>0</v>
      </c>
      <c r="CD151" s="5"/>
      <c r="CE151" s="5"/>
      <c r="CF151" s="5"/>
      <c r="CG151" s="5"/>
      <c r="CH151" s="5"/>
      <c r="CI151" s="5"/>
      <c r="CP151" s="18"/>
    </row>
    <row r="152" spans="2:112" x14ac:dyDescent="0.35">
      <c r="B152" s="316" t="s">
        <v>266</v>
      </c>
      <c r="C152" s="165"/>
      <c r="D152" s="5"/>
      <c r="E152" s="5"/>
      <c r="F152" s="5"/>
      <c r="G152" s="5"/>
      <c r="H152" s="5"/>
      <c r="I152" s="5"/>
      <c r="P152" s="18"/>
      <c r="AB152" s="316" t="str">
        <f t="shared" si="369"/>
        <v>Rates</v>
      </c>
      <c r="AC152" s="165">
        <f t="shared" si="370"/>
        <v>0</v>
      </c>
      <c r="AD152" s="5"/>
      <c r="AE152" s="5"/>
      <c r="AF152" s="5"/>
      <c r="AG152" s="5"/>
      <c r="AH152" s="5"/>
      <c r="AI152" s="5"/>
      <c r="AP152" s="18"/>
      <c r="BB152" s="316" t="str">
        <f t="shared" si="371"/>
        <v>Rates</v>
      </c>
      <c r="BC152" s="165">
        <f t="shared" si="372"/>
        <v>0</v>
      </c>
      <c r="BD152" s="5"/>
      <c r="BE152" s="5"/>
      <c r="BF152" s="5"/>
      <c r="BG152" s="5"/>
      <c r="BH152" s="5"/>
      <c r="BI152" s="5"/>
      <c r="BP152" s="18"/>
      <c r="CB152" s="316" t="str">
        <f t="shared" si="373"/>
        <v>Rates</v>
      </c>
      <c r="CC152" s="165">
        <f t="shared" si="374"/>
        <v>0</v>
      </c>
      <c r="CD152" s="5"/>
      <c r="CE152" s="5"/>
      <c r="CF152" s="5"/>
      <c r="CG152" s="5"/>
      <c r="CH152" s="5"/>
      <c r="CI152" s="5"/>
      <c r="CP152" s="18"/>
    </row>
    <row r="153" spans="2:112" x14ac:dyDescent="0.35">
      <c r="B153" s="316" t="s">
        <v>267</v>
      </c>
      <c r="C153" s="165"/>
      <c r="D153" s="5"/>
      <c r="E153" s="5"/>
      <c r="F153" s="5"/>
      <c r="G153" s="5"/>
      <c r="H153" s="5"/>
      <c r="I153" s="5"/>
      <c r="P153" s="18"/>
      <c r="AB153" s="316" t="str">
        <f t="shared" si="369"/>
        <v>Insurances</v>
      </c>
      <c r="AC153" s="165">
        <f t="shared" si="370"/>
        <v>0</v>
      </c>
      <c r="AD153" s="5"/>
      <c r="AE153" s="5"/>
      <c r="AF153" s="5"/>
      <c r="AG153" s="5"/>
      <c r="AH153" s="5"/>
      <c r="AI153" s="5"/>
      <c r="AP153" s="18"/>
      <c r="BB153" s="316" t="str">
        <f t="shared" si="371"/>
        <v>Insurances</v>
      </c>
      <c r="BC153" s="165">
        <f t="shared" si="372"/>
        <v>0</v>
      </c>
      <c r="BD153" s="5"/>
      <c r="BE153" s="5"/>
      <c r="BF153" s="5"/>
      <c r="BG153" s="5"/>
      <c r="BH153" s="5"/>
      <c r="BI153" s="5"/>
      <c r="BP153" s="18"/>
      <c r="CB153" s="316" t="str">
        <f t="shared" si="373"/>
        <v>Insurances</v>
      </c>
      <c r="CC153" s="165">
        <f t="shared" si="374"/>
        <v>0</v>
      </c>
      <c r="CD153" s="5"/>
      <c r="CE153" s="5"/>
      <c r="CF153" s="5"/>
      <c r="CG153" s="5"/>
      <c r="CH153" s="5"/>
      <c r="CI153" s="5"/>
      <c r="CP153" s="18"/>
    </row>
    <row r="154" spans="2:112" x14ac:dyDescent="0.35">
      <c r="B154" s="316" t="s">
        <v>271</v>
      </c>
      <c r="C154" s="165"/>
      <c r="D154" s="5"/>
      <c r="E154" s="5"/>
      <c r="F154" s="5"/>
      <c r="G154" s="5"/>
      <c r="H154" s="5"/>
      <c r="I154" s="5"/>
      <c r="P154" s="18"/>
      <c r="AB154" s="316" t="str">
        <f t="shared" si="369"/>
        <v>Internet subs</v>
      </c>
      <c r="AC154" s="165">
        <f t="shared" si="370"/>
        <v>0</v>
      </c>
      <c r="AD154" s="5"/>
      <c r="AE154" s="5"/>
      <c r="AF154" s="5"/>
      <c r="AG154" s="5"/>
      <c r="AH154" s="5"/>
      <c r="AI154" s="5"/>
      <c r="AP154" s="18"/>
      <c r="BB154" s="316" t="str">
        <f t="shared" si="371"/>
        <v>Internet subs</v>
      </c>
      <c r="BC154" s="165">
        <f t="shared" si="372"/>
        <v>0</v>
      </c>
      <c r="BD154" s="5"/>
      <c r="BE154" s="5"/>
      <c r="BF154" s="5"/>
      <c r="BG154" s="5"/>
      <c r="BH154" s="5"/>
      <c r="BI154" s="5"/>
      <c r="BP154" s="18"/>
      <c r="CB154" s="316" t="str">
        <f t="shared" si="373"/>
        <v>Internet subs</v>
      </c>
      <c r="CC154" s="165">
        <f t="shared" si="374"/>
        <v>0</v>
      </c>
      <c r="CD154" s="5"/>
      <c r="CE154" s="5"/>
      <c r="CF154" s="5"/>
      <c r="CG154" s="5"/>
      <c r="CH154" s="5"/>
      <c r="CI154" s="5"/>
      <c r="CP154" s="18"/>
    </row>
    <row r="155" spans="2:112" x14ac:dyDescent="0.35">
      <c r="B155" s="316"/>
      <c r="C155" s="165"/>
      <c r="D155" s="5"/>
      <c r="E155" s="5"/>
      <c r="F155" s="5"/>
      <c r="G155" s="5"/>
      <c r="H155" s="5"/>
      <c r="I155" s="5"/>
      <c r="P155" s="18"/>
      <c r="AB155" s="316">
        <f t="shared" si="369"/>
        <v>0</v>
      </c>
      <c r="AC155" s="165">
        <f t="shared" si="370"/>
        <v>0</v>
      </c>
      <c r="AD155" s="5"/>
      <c r="AE155" s="5"/>
      <c r="AF155" s="5"/>
      <c r="AG155" s="5"/>
      <c r="AH155" s="5"/>
      <c r="AI155" s="5"/>
      <c r="AP155" s="18"/>
      <c r="BB155" s="316">
        <f t="shared" si="371"/>
        <v>0</v>
      </c>
      <c r="BC155" s="165">
        <f t="shared" si="372"/>
        <v>0</v>
      </c>
      <c r="BD155" s="5"/>
      <c r="BE155" s="5"/>
      <c r="BF155" s="5"/>
      <c r="BG155" s="5"/>
      <c r="BH155" s="5"/>
      <c r="BI155" s="5"/>
      <c r="BP155" s="18"/>
      <c r="CB155" s="316">
        <f t="shared" si="373"/>
        <v>0</v>
      </c>
      <c r="CC155" s="165">
        <f t="shared" si="374"/>
        <v>0</v>
      </c>
      <c r="CD155" s="5"/>
      <c r="CE155" s="5"/>
      <c r="CF155" s="5"/>
      <c r="CG155" s="5"/>
      <c r="CH155" s="5"/>
      <c r="CI155" s="5"/>
      <c r="CP155" s="18"/>
    </row>
    <row r="156" spans="2:112" x14ac:dyDescent="0.35">
      <c r="B156" s="316"/>
      <c r="C156" s="165"/>
      <c r="D156" s="5"/>
      <c r="E156" s="5"/>
      <c r="F156" s="5"/>
      <c r="G156" s="5"/>
      <c r="H156" s="5"/>
      <c r="I156" s="5"/>
      <c r="P156" s="18"/>
      <c r="AB156" s="316">
        <f t="shared" si="369"/>
        <v>0</v>
      </c>
      <c r="AC156" s="165">
        <f t="shared" si="370"/>
        <v>0</v>
      </c>
      <c r="AD156" s="5"/>
      <c r="AE156" s="5"/>
      <c r="AF156" s="5"/>
      <c r="AG156" s="5"/>
      <c r="AH156" s="5"/>
      <c r="AI156" s="5"/>
      <c r="AP156" s="18"/>
      <c r="BB156" s="316">
        <f t="shared" si="371"/>
        <v>0</v>
      </c>
      <c r="BC156" s="165">
        <f t="shared" si="372"/>
        <v>0</v>
      </c>
      <c r="BD156" s="5"/>
      <c r="BE156" s="5"/>
      <c r="BF156" s="5"/>
      <c r="BG156" s="5"/>
      <c r="BH156" s="5"/>
      <c r="BI156" s="5"/>
      <c r="BP156" s="18"/>
      <c r="CB156" s="316">
        <f t="shared" si="373"/>
        <v>0</v>
      </c>
      <c r="CC156" s="165">
        <f t="shared" si="374"/>
        <v>0</v>
      </c>
      <c r="CD156" s="5"/>
      <c r="CE156" s="5"/>
      <c r="CF156" s="5"/>
      <c r="CG156" s="5"/>
      <c r="CH156" s="5"/>
      <c r="CI156" s="5"/>
      <c r="CP156" s="18"/>
    </row>
    <row r="157" spans="2:112" x14ac:dyDescent="0.35">
      <c r="B157" s="316"/>
      <c r="C157" s="165"/>
      <c r="D157" s="5"/>
      <c r="E157" s="5"/>
      <c r="F157" s="5"/>
      <c r="G157" s="5"/>
      <c r="H157" s="5"/>
      <c r="I157" s="5"/>
      <c r="P157" s="18"/>
      <c r="AB157" s="316">
        <f t="shared" si="369"/>
        <v>0</v>
      </c>
      <c r="AC157" s="165">
        <f t="shared" si="370"/>
        <v>0</v>
      </c>
      <c r="AD157" s="5"/>
      <c r="AE157" s="5"/>
      <c r="AF157" s="5"/>
      <c r="AG157" s="5"/>
      <c r="AH157" s="5"/>
      <c r="AI157" s="5"/>
      <c r="AP157" s="18"/>
      <c r="BB157" s="316">
        <f t="shared" si="371"/>
        <v>0</v>
      </c>
      <c r="BC157" s="165">
        <f t="shared" si="372"/>
        <v>0</v>
      </c>
      <c r="BD157" s="5"/>
      <c r="BE157" s="5"/>
      <c r="BF157" s="5"/>
      <c r="BG157" s="5"/>
      <c r="BH157" s="5"/>
      <c r="BI157" s="5"/>
      <c r="BP157" s="18"/>
      <c r="CB157" s="316">
        <f t="shared" si="373"/>
        <v>0</v>
      </c>
      <c r="CC157" s="165">
        <f t="shared" si="374"/>
        <v>0</v>
      </c>
      <c r="CD157" s="5"/>
      <c r="CE157" s="5"/>
      <c r="CF157" s="5"/>
      <c r="CG157" s="5"/>
      <c r="CH157" s="5"/>
      <c r="CI157" s="5"/>
      <c r="CP157" s="18"/>
    </row>
    <row r="158" spans="2:112" x14ac:dyDescent="0.35">
      <c r="B158" s="316"/>
      <c r="C158" s="165"/>
      <c r="D158" s="5"/>
      <c r="E158" s="5"/>
      <c r="F158" s="5"/>
      <c r="G158" s="5"/>
      <c r="H158" s="5"/>
      <c r="I158" s="5"/>
      <c r="P158" s="18"/>
      <c r="AB158" s="316">
        <f t="shared" si="369"/>
        <v>0</v>
      </c>
      <c r="AC158" s="165">
        <f t="shared" si="370"/>
        <v>0</v>
      </c>
      <c r="AD158" s="5"/>
      <c r="AE158" s="5"/>
      <c r="AF158" s="5"/>
      <c r="AG158" s="5"/>
      <c r="AH158" s="5"/>
      <c r="AI158" s="5"/>
      <c r="AP158" s="18"/>
      <c r="BB158" s="316">
        <f t="shared" si="371"/>
        <v>0</v>
      </c>
      <c r="BC158" s="165">
        <f t="shared" si="372"/>
        <v>0</v>
      </c>
      <c r="BD158" s="5"/>
      <c r="BE158" s="5"/>
      <c r="BF158" s="5"/>
      <c r="BG158" s="5"/>
      <c r="BH158" s="5"/>
      <c r="BI158" s="5"/>
      <c r="BP158" s="18"/>
      <c r="CB158" s="316">
        <f t="shared" si="373"/>
        <v>0</v>
      </c>
      <c r="CC158" s="165">
        <f t="shared" si="374"/>
        <v>0</v>
      </c>
      <c r="CD158" s="5"/>
      <c r="CE158" s="5"/>
      <c r="CF158" s="5"/>
      <c r="CG158" s="5"/>
      <c r="CH158" s="5"/>
      <c r="CI158" s="5"/>
      <c r="CP158" s="18"/>
    </row>
    <row r="159" spans="2:112" x14ac:dyDescent="0.35">
      <c r="B159" s="316"/>
      <c r="C159" s="165"/>
      <c r="D159" s="5"/>
      <c r="E159" s="5"/>
      <c r="F159" s="5"/>
      <c r="G159" s="5"/>
      <c r="H159" s="5"/>
      <c r="I159" s="5"/>
      <c r="P159" s="18"/>
      <c r="AB159" s="316">
        <f t="shared" si="369"/>
        <v>0</v>
      </c>
      <c r="AC159" s="165">
        <f t="shared" si="370"/>
        <v>0</v>
      </c>
      <c r="AD159" s="5"/>
      <c r="AE159" s="5"/>
      <c r="AF159" s="5"/>
      <c r="AG159" s="5"/>
      <c r="AH159" s="5"/>
      <c r="AI159" s="5"/>
      <c r="AP159" s="18"/>
      <c r="BB159" s="316">
        <f t="shared" si="371"/>
        <v>0</v>
      </c>
      <c r="BC159" s="165">
        <f t="shared" si="372"/>
        <v>0</v>
      </c>
      <c r="BD159" s="5"/>
      <c r="BE159" s="5"/>
      <c r="BF159" s="5"/>
      <c r="BG159" s="5"/>
      <c r="BH159" s="5"/>
      <c r="BI159" s="5"/>
      <c r="BP159" s="18"/>
      <c r="CB159" s="316">
        <f t="shared" si="373"/>
        <v>0</v>
      </c>
      <c r="CC159" s="165">
        <f t="shared" si="374"/>
        <v>0</v>
      </c>
      <c r="CD159" s="5"/>
      <c r="CE159" s="5"/>
      <c r="CF159" s="5"/>
      <c r="CG159" s="5"/>
      <c r="CH159" s="5"/>
      <c r="CI159" s="5"/>
      <c r="CP159" s="18"/>
    </row>
    <row r="160" spans="2:112" x14ac:dyDescent="0.35">
      <c r="B160" s="316"/>
      <c r="C160" s="165"/>
      <c r="D160" s="5"/>
      <c r="E160" s="5"/>
      <c r="F160" s="5"/>
      <c r="G160" s="5"/>
      <c r="H160" s="5"/>
      <c r="I160" s="5"/>
      <c r="P160" s="18"/>
      <c r="AB160" s="316">
        <f t="shared" si="369"/>
        <v>0</v>
      </c>
      <c r="AC160" s="165">
        <f t="shared" si="370"/>
        <v>0</v>
      </c>
      <c r="AD160" s="5"/>
      <c r="AE160" s="5"/>
      <c r="AF160" s="5"/>
      <c r="AG160" s="5"/>
      <c r="AH160" s="5"/>
      <c r="AI160" s="5"/>
      <c r="AP160" s="18"/>
      <c r="BB160" s="316">
        <f t="shared" si="371"/>
        <v>0</v>
      </c>
      <c r="BC160" s="165">
        <f t="shared" si="372"/>
        <v>0</v>
      </c>
      <c r="BD160" s="5"/>
      <c r="BE160" s="5"/>
      <c r="BF160" s="5"/>
      <c r="BG160" s="5"/>
      <c r="BH160" s="5"/>
      <c r="BI160" s="5"/>
      <c r="BP160" s="18"/>
      <c r="CB160" s="316">
        <f t="shared" si="373"/>
        <v>0</v>
      </c>
      <c r="CC160" s="165">
        <f t="shared" si="374"/>
        <v>0</v>
      </c>
      <c r="CD160" s="5"/>
      <c r="CE160" s="5"/>
      <c r="CF160" s="5"/>
      <c r="CG160" s="5"/>
      <c r="CH160" s="5"/>
      <c r="CI160" s="5"/>
      <c r="CP160" s="18"/>
    </row>
    <row r="161" spans="2:94" x14ac:dyDescent="0.35">
      <c r="B161" s="316"/>
      <c r="C161" s="165"/>
      <c r="D161" s="5"/>
      <c r="E161" s="5"/>
      <c r="F161" s="5"/>
      <c r="G161" s="5"/>
      <c r="H161" s="5"/>
      <c r="I161" s="5"/>
      <c r="P161" s="18"/>
      <c r="AB161" s="316">
        <f t="shared" si="369"/>
        <v>0</v>
      </c>
      <c r="AC161" s="165">
        <f t="shared" si="370"/>
        <v>0</v>
      </c>
      <c r="AD161" s="5"/>
      <c r="AE161" s="5"/>
      <c r="AF161" s="5"/>
      <c r="AG161" s="5"/>
      <c r="AH161" s="5"/>
      <c r="AI161" s="5"/>
      <c r="AP161" s="18"/>
      <c r="BB161" s="316">
        <f t="shared" si="371"/>
        <v>0</v>
      </c>
      <c r="BC161" s="165">
        <f t="shared" si="372"/>
        <v>0</v>
      </c>
      <c r="BD161" s="5"/>
      <c r="BE161" s="5"/>
      <c r="BF161" s="5"/>
      <c r="BG161" s="5"/>
      <c r="BH161" s="5"/>
      <c r="BI161" s="5"/>
      <c r="BP161" s="18"/>
      <c r="CB161" s="316">
        <f t="shared" si="373"/>
        <v>0</v>
      </c>
      <c r="CC161" s="165">
        <f t="shared" si="374"/>
        <v>0</v>
      </c>
      <c r="CD161" s="5"/>
      <c r="CE161" s="5"/>
      <c r="CF161" s="5"/>
      <c r="CG161" s="5"/>
      <c r="CH161" s="5"/>
      <c r="CI161" s="5"/>
      <c r="CP161" s="18"/>
    </row>
    <row r="162" spans="2:94" x14ac:dyDescent="0.35">
      <c r="B162" s="316"/>
      <c r="C162" s="165"/>
      <c r="D162" s="5"/>
      <c r="E162" s="5"/>
      <c r="F162" s="5"/>
      <c r="G162" s="5"/>
      <c r="H162" s="5"/>
      <c r="I162" s="5"/>
      <c r="P162" s="18"/>
      <c r="AB162" s="316">
        <f t="shared" si="369"/>
        <v>0</v>
      </c>
      <c r="AC162" s="165">
        <f t="shared" si="370"/>
        <v>0</v>
      </c>
      <c r="AD162" s="5"/>
      <c r="AE162" s="5"/>
      <c r="AF162" s="5"/>
      <c r="AG162" s="5"/>
      <c r="AH162" s="5"/>
      <c r="AI162" s="5"/>
      <c r="AP162" s="18"/>
      <c r="BB162" s="316">
        <f t="shared" si="371"/>
        <v>0</v>
      </c>
      <c r="BC162" s="165">
        <f t="shared" si="372"/>
        <v>0</v>
      </c>
      <c r="BD162" s="5"/>
      <c r="BE162" s="5"/>
      <c r="BF162" s="5"/>
      <c r="BG162" s="5"/>
      <c r="BH162" s="5"/>
      <c r="BI162" s="5"/>
      <c r="BP162" s="18"/>
      <c r="CB162" s="316">
        <f t="shared" si="373"/>
        <v>0</v>
      </c>
      <c r="CC162" s="165">
        <f t="shared" si="374"/>
        <v>0</v>
      </c>
      <c r="CD162" s="5"/>
      <c r="CE162" s="5"/>
      <c r="CF162" s="5"/>
      <c r="CG162" s="5"/>
      <c r="CH162" s="5"/>
      <c r="CI162" s="5"/>
      <c r="CP162" s="18"/>
    </row>
    <row r="163" spans="2:94" x14ac:dyDescent="0.35">
      <c r="B163" s="316"/>
      <c r="C163" s="165"/>
      <c r="D163" s="5"/>
      <c r="E163" s="5"/>
      <c r="F163" s="5"/>
      <c r="G163" s="5"/>
      <c r="H163" s="5"/>
      <c r="I163" s="5"/>
      <c r="P163" s="18"/>
      <c r="AB163" s="316">
        <f t="shared" si="369"/>
        <v>0</v>
      </c>
      <c r="AC163" s="165">
        <f t="shared" si="370"/>
        <v>0</v>
      </c>
      <c r="AD163" s="5"/>
      <c r="AE163" s="5"/>
      <c r="AF163" s="5"/>
      <c r="AG163" s="5"/>
      <c r="AH163" s="5"/>
      <c r="AI163" s="5"/>
      <c r="AP163" s="18"/>
      <c r="BB163" s="316">
        <f t="shared" si="371"/>
        <v>0</v>
      </c>
      <c r="BC163" s="165">
        <f t="shared" si="372"/>
        <v>0</v>
      </c>
      <c r="BD163" s="5"/>
      <c r="BE163" s="5"/>
      <c r="BF163" s="5"/>
      <c r="BG163" s="5"/>
      <c r="BH163" s="5"/>
      <c r="BI163" s="5"/>
      <c r="BP163" s="18"/>
      <c r="CB163" s="316">
        <f t="shared" si="373"/>
        <v>0</v>
      </c>
      <c r="CC163" s="165">
        <f t="shared" si="374"/>
        <v>0</v>
      </c>
      <c r="CD163" s="5"/>
      <c r="CE163" s="5"/>
      <c r="CF163" s="5"/>
      <c r="CG163" s="5"/>
      <c r="CH163" s="5"/>
      <c r="CI163" s="5"/>
      <c r="CP163" s="18"/>
    </row>
    <row r="164" spans="2:94" x14ac:dyDescent="0.35">
      <c r="B164" s="283" t="s">
        <v>12</v>
      </c>
      <c r="C164" s="192">
        <f>SUM(C150:C163)</f>
        <v>0</v>
      </c>
      <c r="D164" s="5"/>
      <c r="E164" s="5"/>
      <c r="F164" s="5"/>
      <c r="G164" s="5"/>
      <c r="H164" s="5"/>
      <c r="I164" s="5"/>
      <c r="P164" s="18"/>
      <c r="AB164" s="283" t="s">
        <v>12</v>
      </c>
      <c r="AC164" s="192">
        <f>SUM(AC150:AC163)</f>
        <v>0</v>
      </c>
      <c r="AD164" s="5"/>
      <c r="AE164" s="5"/>
      <c r="AF164" s="5"/>
      <c r="AG164" s="5"/>
      <c r="AH164" s="5"/>
      <c r="AI164" s="5"/>
      <c r="AP164" s="18"/>
      <c r="BB164" s="283" t="s">
        <v>12</v>
      </c>
      <c r="BC164" s="192">
        <f>SUM(BC150:BC163)</f>
        <v>0</v>
      </c>
      <c r="BD164" s="5"/>
      <c r="BE164" s="5"/>
      <c r="BF164" s="5"/>
      <c r="BG164" s="5"/>
      <c r="BH164" s="5"/>
      <c r="BI164" s="5"/>
      <c r="BP164" s="18"/>
      <c r="CB164" s="283" t="s">
        <v>12</v>
      </c>
      <c r="CC164" s="192">
        <f>SUM(CC150:CC163)</f>
        <v>0</v>
      </c>
      <c r="CD164" s="5"/>
      <c r="CE164" s="5"/>
      <c r="CF164" s="5"/>
      <c r="CG164" s="5"/>
      <c r="CH164" s="5"/>
      <c r="CI164" s="5"/>
      <c r="CP164" s="18"/>
    </row>
    <row r="165" spans="2:94" x14ac:dyDescent="0.35">
      <c r="B165" s="277"/>
      <c r="C165" s="280"/>
      <c r="D165" s="25" t="str">
        <f>D122</f>
        <v>Monday</v>
      </c>
      <c r="E165" s="25" t="str">
        <f t="shared" ref="E165:J165" si="375">E122</f>
        <v>Tuesday</v>
      </c>
      <c r="F165" s="25" t="str">
        <f t="shared" si="375"/>
        <v>Wednesday</v>
      </c>
      <c r="G165" s="25" t="str">
        <f t="shared" si="375"/>
        <v>Thursday</v>
      </c>
      <c r="H165" s="25" t="str">
        <f t="shared" si="375"/>
        <v>Friday</v>
      </c>
      <c r="I165" s="25" t="str">
        <f t="shared" si="375"/>
        <v>Saturday</v>
      </c>
      <c r="J165" s="25" t="str">
        <f t="shared" si="375"/>
        <v>Sunday</v>
      </c>
      <c r="P165" s="18"/>
      <c r="AB165" s="277"/>
      <c r="AC165" s="280"/>
      <c r="AD165" s="25" t="str">
        <f>AD122</f>
        <v>Monday</v>
      </c>
      <c r="AE165" s="25" t="str">
        <f t="shared" ref="AE165:AJ165" si="376">AE122</f>
        <v>Tuesday</v>
      </c>
      <c r="AF165" s="25" t="str">
        <f t="shared" si="376"/>
        <v>Wednesday</v>
      </c>
      <c r="AG165" s="25" t="str">
        <f t="shared" si="376"/>
        <v>Thursday</v>
      </c>
      <c r="AH165" s="25" t="str">
        <f t="shared" si="376"/>
        <v>Friday</v>
      </c>
      <c r="AI165" s="25" t="str">
        <f t="shared" si="376"/>
        <v>Saturday</v>
      </c>
      <c r="AJ165" s="25" t="str">
        <f t="shared" si="376"/>
        <v>Sunday</v>
      </c>
      <c r="AP165" s="18"/>
      <c r="BB165" s="277"/>
      <c r="BC165" s="280"/>
      <c r="BD165" s="25" t="str">
        <f>BD122</f>
        <v>Monday</v>
      </c>
      <c r="BE165" s="25" t="str">
        <f t="shared" ref="BE165:BJ165" si="377">BE122</f>
        <v>Tuesday</v>
      </c>
      <c r="BF165" s="25" t="str">
        <f t="shared" si="377"/>
        <v>Wednesday</v>
      </c>
      <c r="BG165" s="25" t="str">
        <f t="shared" si="377"/>
        <v>Thursday</v>
      </c>
      <c r="BH165" s="25" t="str">
        <f t="shared" si="377"/>
        <v>Friday</v>
      </c>
      <c r="BI165" s="25" t="str">
        <f t="shared" si="377"/>
        <v>Saturday</v>
      </c>
      <c r="BJ165" s="25" t="str">
        <f t="shared" si="377"/>
        <v>Sunday</v>
      </c>
      <c r="BP165" s="18"/>
      <c r="CB165" s="277"/>
      <c r="CC165" s="280"/>
      <c r="CD165" s="25" t="str">
        <f>CD122</f>
        <v>Monday</v>
      </c>
      <c r="CE165" s="25" t="str">
        <f t="shared" ref="CE165:CJ165" si="378">CE122</f>
        <v>Tuesday</v>
      </c>
      <c r="CF165" s="25" t="str">
        <f t="shared" si="378"/>
        <v>Wednesday</v>
      </c>
      <c r="CG165" s="25" t="str">
        <f t="shared" si="378"/>
        <v>Thursday</v>
      </c>
      <c r="CH165" s="25" t="str">
        <f t="shared" si="378"/>
        <v>Friday</v>
      </c>
      <c r="CI165" s="25" t="str">
        <f t="shared" si="378"/>
        <v>Saturday</v>
      </c>
      <c r="CJ165" s="25" t="str">
        <f t="shared" si="378"/>
        <v>Sunday</v>
      </c>
      <c r="CP165" s="18"/>
    </row>
    <row r="166" spans="2:94" x14ac:dyDescent="0.35">
      <c r="B166" s="278"/>
      <c r="C166" s="275" t="str">
        <f>C133</f>
        <v>Attraction</v>
      </c>
      <c r="D166" s="241">
        <f>IF(D11&gt;0,((C164/L40)/D132)*D47,0)</f>
        <v>0</v>
      </c>
      <c r="E166" s="241">
        <f>IF(E11&gt;0,((C164/L40)/E132)*E47,0)</f>
        <v>0</v>
      </c>
      <c r="F166" s="241">
        <f>IF(F11&gt;0,((C164/L40)/F132)*F47,0)</f>
        <v>0</v>
      </c>
      <c r="G166" s="241">
        <f>IF(G11&gt;0,((C164/L40)/G132)*G47,0)</f>
        <v>0</v>
      </c>
      <c r="H166" s="241">
        <f>IF(H11&gt;0,((C164/L40)/H132)*H47,0)</f>
        <v>0</v>
      </c>
      <c r="I166" s="241">
        <f>IF(I11&gt;0,((C164/L40)/I132)*I47,0)</f>
        <v>0</v>
      </c>
      <c r="J166" s="241">
        <f>IF(J11&gt;0,((C164/L40)/J132)*J47,0)</f>
        <v>0</v>
      </c>
      <c r="P166" s="246">
        <f>SUM(D166:J166)</f>
        <v>0</v>
      </c>
      <c r="AB166" s="278"/>
      <c r="AC166" s="275" t="str">
        <f>AC133</f>
        <v>Attraction</v>
      </c>
      <c r="AD166" s="241">
        <f>IF(AD11&gt;0,((AC164/AL40)/AD132)*AD47,0)</f>
        <v>0</v>
      </c>
      <c r="AE166" s="241">
        <f>IF(AE11&gt;0,((AC164/AL40)/AE132)*AE47,0)</f>
        <v>0</v>
      </c>
      <c r="AF166" s="241">
        <f>IF(AF11&gt;0,((AC164/AL40)/AF132)*AF47,0)</f>
        <v>0</v>
      </c>
      <c r="AG166" s="241">
        <f>IF(AG11&gt;0,((AC164/AL40)/AG132)*AG47,0)</f>
        <v>0</v>
      </c>
      <c r="AH166" s="241">
        <f>IF(AH11&gt;0,((AC164/AL40)/AH132)*AH47,0)</f>
        <v>0</v>
      </c>
      <c r="AI166" s="241">
        <f>IF(AI11&gt;0,((AC164/AL40)/AI132)*AI47,0)</f>
        <v>0</v>
      </c>
      <c r="AJ166" s="241">
        <f>IF(AJ11&gt;0,((AC164/AL40)/AJ132)*AJ47,0)</f>
        <v>0</v>
      </c>
      <c r="AP166" s="246">
        <f>SUM(AD166:AJ166)</f>
        <v>0</v>
      </c>
      <c r="BB166" s="278"/>
      <c r="BC166" s="275" t="str">
        <f>BC133</f>
        <v>Attraction</v>
      </c>
      <c r="BD166" s="241">
        <f>IF(BD11&gt;0,((BC164/BL40)/BD132)*BD47,0)</f>
        <v>0</v>
      </c>
      <c r="BE166" s="241">
        <f>IF(BE11&gt;0,((BC164/BL40)/BE132)*BE47,0)</f>
        <v>0</v>
      </c>
      <c r="BF166" s="241">
        <f>IF(BF11&gt;0,((BC164/BL40)/BF132)*BF47,0)</f>
        <v>0</v>
      </c>
      <c r="BG166" s="241">
        <f>IF(BG11&gt;0,((BC164/BL40)/BG132)*BG47,0)</f>
        <v>0</v>
      </c>
      <c r="BH166" s="241">
        <f>IF(BH11&gt;0,((BC164/BL40)/BH132)*BH47,0)</f>
        <v>0</v>
      </c>
      <c r="BI166" s="241">
        <f>IF(BI11&gt;0,((BC164/BL40)/BI132)*BI47,0)</f>
        <v>0</v>
      </c>
      <c r="BJ166" s="241">
        <f>IF(BJ11&gt;0,((BC164/BL40)/BJ132)*BJ47,0)</f>
        <v>0</v>
      </c>
      <c r="BP166" s="246">
        <f>SUM(BD166:BJ166)</f>
        <v>0</v>
      </c>
      <c r="CB166" s="278"/>
      <c r="CC166" s="275" t="str">
        <f>CC133</f>
        <v>Attraction</v>
      </c>
      <c r="CD166" s="241">
        <f>IF(CD11&gt;0,((CC164/CL40)/CD132)*CD47,0)</f>
        <v>0</v>
      </c>
      <c r="CE166" s="241">
        <f>IF(CE11&gt;0,((CC164/CL40)/CE132)*CE47,0)</f>
        <v>0</v>
      </c>
      <c r="CF166" s="241">
        <f>IF(CF11&gt;0,((CC164/CL40)/CF132)*CF47,0)</f>
        <v>0</v>
      </c>
      <c r="CG166" s="241">
        <f>IF(CG11&gt;0,((CC164/CL40)/CG132)*CG47,0)</f>
        <v>0</v>
      </c>
      <c r="CH166" s="241">
        <f>IF(CH11&gt;0,((CC164/CL40)/CH132)*CH47,0)</f>
        <v>0</v>
      </c>
      <c r="CI166" s="241">
        <f>IF(CI11&gt;0,((CC164/CL40)/CI132)*CI47,0)</f>
        <v>0</v>
      </c>
      <c r="CJ166" s="241">
        <f>IF(CJ11&gt;0,((CC164/CL40)/CJ132)*CJ47,0)</f>
        <v>0</v>
      </c>
      <c r="CP166" s="246">
        <f>SUM(CD166:CJ166)</f>
        <v>0</v>
      </c>
    </row>
    <row r="167" spans="2:94" x14ac:dyDescent="0.35">
      <c r="B167" s="278"/>
      <c r="C167" s="275" t="str">
        <f t="shared" ref="C167:C169" si="379">C134</f>
        <v>Food &amp; Bev</v>
      </c>
      <c r="D167" s="241">
        <f>IF(D166&gt;0,((C164/$L40)/D132)*'Food &amp; beverage'!D52,0)</f>
        <v>0</v>
      </c>
      <c r="E167" s="241">
        <f>IF(E166&gt;0,((C164/L40)/E132)*'Food &amp; beverage'!E52,0)</f>
        <v>0</v>
      </c>
      <c r="F167" s="241">
        <f>IF(F166&gt;0,((C164/L40)/F132)*'Food &amp; beverage'!F52,0)</f>
        <v>0</v>
      </c>
      <c r="G167" s="241">
        <f>IF(G166&gt;0,((C164/L40)/G132)*'Food &amp; beverage'!G52,0)</f>
        <v>0</v>
      </c>
      <c r="H167" s="241">
        <f>IF(H166&gt;0,((C164/L40)/H132)*'Food &amp; beverage'!H52,0)</f>
        <v>0</v>
      </c>
      <c r="I167" s="241">
        <f>IF(I166&gt;0,((C164/L40)/I132)*'Food &amp; beverage'!I52,0)</f>
        <v>0</v>
      </c>
      <c r="J167" s="241">
        <f>IF(J166&gt;0,((C164/L40)/J132)*'Food &amp; beverage'!J52,0)</f>
        <v>0</v>
      </c>
      <c r="P167" s="246">
        <f t="shared" ref="P167:P169" si="380">SUM(D167:J167)</f>
        <v>0</v>
      </c>
      <c r="AB167" s="278"/>
      <c r="AC167" s="275" t="str">
        <f t="shared" ref="AC167:AC169" si="381">AC134</f>
        <v>Food &amp; Bev</v>
      </c>
      <c r="AD167" s="241">
        <f>IF(AD166&gt;0,((AC164/$L40)/AD132)*'Food &amp; beverage'!AD52,0)</f>
        <v>0</v>
      </c>
      <c r="AE167" s="241">
        <f>IF(AE166&gt;0,((AC164/AL40)/AE132)*'Food &amp; beverage'!AE52,0)</f>
        <v>0</v>
      </c>
      <c r="AF167" s="241">
        <f>IF(AF166&gt;0,((AC164/AL40)/AF132)*'Food &amp; beverage'!AF52,0)</f>
        <v>0</v>
      </c>
      <c r="AG167" s="241">
        <f>IF(AG166&gt;0,((AC164/AL40)/AG132)*'Food &amp; beverage'!AG52,0)</f>
        <v>0</v>
      </c>
      <c r="AH167" s="241">
        <f>IF(AH166&gt;0,((AC164/AL40)/AH132)*'Food &amp; beverage'!AH52,0)</f>
        <v>0</v>
      </c>
      <c r="AI167" s="241">
        <f>IF(AI166&gt;0,((AC164/AL40)/AI132)*'Food &amp; beverage'!AI52,0)</f>
        <v>0</v>
      </c>
      <c r="AJ167" s="241">
        <f>IF(AJ166&gt;0,((AC164/AL40)/AJ132)*'Food &amp; beverage'!AJ52,0)</f>
        <v>0</v>
      </c>
      <c r="AP167" s="246">
        <f t="shared" ref="AP167:AP169" si="382">SUM(AD167:AJ167)</f>
        <v>0</v>
      </c>
      <c r="BB167" s="278"/>
      <c r="BC167" s="275" t="str">
        <f t="shared" ref="BC167:BC169" si="383">BC134</f>
        <v>Food &amp; Bev</v>
      </c>
      <c r="BD167" s="241">
        <f>IF(BD166&gt;0,((BC164/$L40)/BD132)*'Food &amp; beverage'!BD52,0)</f>
        <v>0</v>
      </c>
      <c r="BE167" s="241">
        <f>IF(BE166&gt;0,((BC164/BL40)/BE132)*'Food &amp; beverage'!BE52,0)</f>
        <v>0</v>
      </c>
      <c r="BF167" s="241">
        <f>IF(BF166&gt;0,((BC164/BL40)/BF132)*'Food &amp; beverage'!BF52,0)</f>
        <v>0</v>
      </c>
      <c r="BG167" s="241">
        <f>IF(BG166&gt;0,((BC164/BL40)/BG132)*'Food &amp; beverage'!BG52,0)</f>
        <v>0</v>
      </c>
      <c r="BH167" s="241">
        <f>IF(BH166&gt;0,((BC164/BL40)/BH132)*'Food &amp; beverage'!BH52,0)</f>
        <v>0</v>
      </c>
      <c r="BI167" s="241">
        <f>IF(BI166&gt;0,((BC164/BL40)/BI132)*'Food &amp; beverage'!BI52,0)</f>
        <v>0</v>
      </c>
      <c r="BJ167" s="241">
        <f>IF(BJ166&gt;0,((BC164/BL40)/BJ132)*'Food &amp; beverage'!BJ52,0)</f>
        <v>0</v>
      </c>
      <c r="BP167" s="246">
        <f t="shared" ref="BP167:BP169" si="384">SUM(BD167:BJ167)</f>
        <v>0</v>
      </c>
      <c r="CB167" s="278"/>
      <c r="CC167" s="275" t="str">
        <f t="shared" ref="CC167:CC169" si="385">CC134</f>
        <v>Food &amp; Bev</v>
      </c>
      <c r="CD167" s="241">
        <f>IF(CD166&gt;0,((CC164/$L40)/CD132)*'Food &amp; beverage'!CD52,0)</f>
        <v>0</v>
      </c>
      <c r="CE167" s="241">
        <f>IF(CE166&gt;0,((CC164/CL40)/CE132)*'Food &amp; beverage'!CE52,0)</f>
        <v>0</v>
      </c>
      <c r="CF167" s="241">
        <f>IF(CF166&gt;0,((CC164/CL40)/CF132)*'Food &amp; beverage'!CF52,0)</f>
        <v>0</v>
      </c>
      <c r="CG167" s="241">
        <f>IF(CG166&gt;0,((CC164/CL40)/CG132)*'Food &amp; beverage'!CG52,0)</f>
        <v>0</v>
      </c>
      <c r="CH167" s="241">
        <f>IF(CH166&gt;0,((CC164/CL40)/CH132)*'Food &amp; beverage'!CH52,0)</f>
        <v>0</v>
      </c>
      <c r="CI167" s="241">
        <f>IF(CI166&gt;0,((CC164/CL40)/CI132)*'Food &amp; beverage'!CI52,0)</f>
        <v>0</v>
      </c>
      <c r="CJ167" s="241">
        <f>IF(CJ166&gt;0,((CC164/CL40)/CJ132)*'Food &amp; beverage'!CJ52,0)</f>
        <v>0</v>
      </c>
      <c r="CP167" s="246">
        <f t="shared" ref="CP167:CP169" si="386">SUM(CD167:CJ167)</f>
        <v>0</v>
      </c>
    </row>
    <row r="168" spans="2:94" x14ac:dyDescent="0.35">
      <c r="B168" s="278"/>
      <c r="C168" s="275" t="str">
        <f t="shared" si="379"/>
        <v>Retail</v>
      </c>
      <c r="D168" s="241">
        <f>IF(D166&gt;0,((C164/L40)/D132)*Retail!D27,0)</f>
        <v>0</v>
      </c>
      <c r="E168" s="241">
        <f>IF(E166&gt;0,((C164/L40)/E132)*Retail!E27,0)</f>
        <v>0</v>
      </c>
      <c r="F168" s="241">
        <f>IF(F166&gt;0,((C164/$L40)/F132)*Retail!F27,0)</f>
        <v>0</v>
      </c>
      <c r="G168" s="241">
        <f>IF(G166&gt;0,((C164/$L40)/G132)*Retail!G27,0)</f>
        <v>0</v>
      </c>
      <c r="H168" s="241">
        <f>IF(H166&gt;0,((C164/$L40)/H132)*Retail!H27,0)</f>
        <v>0</v>
      </c>
      <c r="I168" s="241">
        <f>IF(I166&gt;0,((C164/$L40)/I132)*Retail!I27,0)</f>
        <v>0</v>
      </c>
      <c r="J168" s="241">
        <f>IF(J166&gt;0,((C164/$L40)/J132)*Retail!J27,0)</f>
        <v>0</v>
      </c>
      <c r="P168" s="246">
        <f t="shared" si="380"/>
        <v>0</v>
      </c>
      <c r="AB168" s="278"/>
      <c r="AC168" s="275" t="str">
        <f t="shared" si="381"/>
        <v>Retail</v>
      </c>
      <c r="AD168" s="241">
        <f>IF(AD166&gt;0,((AC164/AL40)/AD132)*Retail!AD27,0)</f>
        <v>0</v>
      </c>
      <c r="AE168" s="241">
        <f>IF(AE166&gt;0,((AC164/AL40)/AE132)*Retail!AE27,0)</f>
        <v>0</v>
      </c>
      <c r="AF168" s="241">
        <f>IF(AF166&gt;0,((AC164/$L40)/AF132)*Retail!AF27,0)</f>
        <v>0</v>
      </c>
      <c r="AG168" s="241">
        <f>IF(AG166&gt;0,((AC164/$L40)/AG132)*Retail!AG27,0)</f>
        <v>0</v>
      </c>
      <c r="AH168" s="241">
        <f>IF(AH166&gt;0,((AC164/$L40)/AH132)*Retail!AH27,0)</f>
        <v>0</v>
      </c>
      <c r="AI168" s="241">
        <f>IF(AI166&gt;0,((AC164/$L40)/AI132)*Retail!AI27,0)</f>
        <v>0</v>
      </c>
      <c r="AJ168" s="241">
        <f>IF(AJ166&gt;0,((AC164/$L40)/AJ132)*Retail!AJ27,0)</f>
        <v>0</v>
      </c>
      <c r="AP168" s="246">
        <f t="shared" si="382"/>
        <v>0</v>
      </c>
      <c r="BB168" s="278"/>
      <c r="BC168" s="275" t="str">
        <f t="shared" si="383"/>
        <v>Retail</v>
      </c>
      <c r="BD168" s="241">
        <f>IF(BD166&gt;0,((BC164/BL40)/BD132)*Retail!BD27,0)</f>
        <v>0</v>
      </c>
      <c r="BE168" s="241">
        <f>IF(BE166&gt;0,((BC164/BL40)/BE132)*Retail!BE27,0)</f>
        <v>0</v>
      </c>
      <c r="BF168" s="241">
        <f>IF(BF166&gt;0,((BC164/$L40)/BF132)*Retail!BF27,0)</f>
        <v>0</v>
      </c>
      <c r="BG168" s="241">
        <f>IF(BG166&gt;0,((BC164/$L40)/BG132)*Retail!BG27,0)</f>
        <v>0</v>
      </c>
      <c r="BH168" s="241">
        <f>IF(BH166&gt;0,((BC164/$L40)/BH132)*Retail!BH27,0)</f>
        <v>0</v>
      </c>
      <c r="BI168" s="241">
        <f>IF(BI166&gt;0,((BC164/$L40)/BI132)*Retail!BI27,0)</f>
        <v>0</v>
      </c>
      <c r="BJ168" s="241">
        <f>IF(BJ166&gt;0,((BC164/$L40)/BJ132)*Retail!BJ27,0)</f>
        <v>0</v>
      </c>
      <c r="BP168" s="246">
        <f t="shared" si="384"/>
        <v>0</v>
      </c>
      <c r="CB168" s="278"/>
      <c r="CC168" s="275" t="str">
        <f t="shared" si="385"/>
        <v>Retail</v>
      </c>
      <c r="CD168" s="241">
        <f>IF(CD166&gt;0,((CC164/CL40)/CD132)*Retail!CD27,0)</f>
        <v>0</v>
      </c>
      <c r="CE168" s="241">
        <f>IF(CE166&gt;0,((CC164/CL40)/CE132)*Retail!CE27,0)</f>
        <v>0</v>
      </c>
      <c r="CF168" s="241">
        <f>IF(CF166&gt;0,((CC164/$L40)/CF132)*Retail!CF27,0)</f>
        <v>0</v>
      </c>
      <c r="CG168" s="241">
        <f>IF(CG166&gt;0,((CC164/$L40)/CG132)*Retail!CG27,0)</f>
        <v>0</v>
      </c>
      <c r="CH168" s="241">
        <f>IF(CH166&gt;0,((CC164/$L40)/CH132)*Retail!CH27,0)</f>
        <v>0</v>
      </c>
      <c r="CI168" s="241">
        <f>IF(CI166&gt;0,((CC164/$L40)/CI132)*Retail!CI27,0)</f>
        <v>0</v>
      </c>
      <c r="CJ168" s="241">
        <f>IF(CJ166&gt;0,((CC164/$L40)/CJ132)*Retail!CJ27,0)</f>
        <v>0</v>
      </c>
      <c r="CP168" s="246">
        <f t="shared" si="386"/>
        <v>0</v>
      </c>
    </row>
    <row r="169" spans="2:94" x14ac:dyDescent="0.35">
      <c r="B169" s="282"/>
      <c r="C169" s="275" t="str">
        <f t="shared" si="379"/>
        <v>Other</v>
      </c>
      <c r="D169" s="241">
        <f>IF(D166&gt;0,(($C164/$L40)/D132)*Other!D48,0)</f>
        <v>0</v>
      </c>
      <c r="E169" s="241">
        <f>IF(E166&gt;0,((C164/L40)/E132)*Other!E48,0)</f>
        <v>0</v>
      </c>
      <c r="F169" s="241">
        <f>IF(F166&gt;0,((C164/L40)/F132)*Other!F48,0)</f>
        <v>0</v>
      </c>
      <c r="G169" s="241">
        <f>IF(G166&gt;0,((C164/L40)/G132)*Other!G48,0)</f>
        <v>0</v>
      </c>
      <c r="H169" s="241">
        <f>IF(H166&gt;0,((C164/L40)/H132)*Other!H48,0)</f>
        <v>0</v>
      </c>
      <c r="I169" s="241">
        <f>IF(I166&gt;0,((C164/L40)/I132)*Other!I48,0)</f>
        <v>0</v>
      </c>
      <c r="J169" s="241">
        <f>IF(J166&gt;0,((C164/L40)/J132)*Other!J48,0)</f>
        <v>0</v>
      </c>
      <c r="P169" s="246">
        <f t="shared" si="380"/>
        <v>0</v>
      </c>
      <c r="AB169" s="282"/>
      <c r="AC169" s="275" t="str">
        <f t="shared" si="381"/>
        <v>Other</v>
      </c>
      <c r="AD169" s="241">
        <f>IF(AD166&gt;0,(($C164/$L40)/AD132)*Other!AD48,0)</f>
        <v>0</v>
      </c>
      <c r="AE169" s="241">
        <f>IF(AE166&gt;0,((AC164/AL40)/AE132)*Other!AE48,0)</f>
        <v>0</v>
      </c>
      <c r="AF169" s="241">
        <f>IF(AF166&gt;0,((AC164/AL40)/AF132)*Other!AF48,0)</f>
        <v>0</v>
      </c>
      <c r="AG169" s="241">
        <f>IF(AG166&gt;0,((AC164/AL40)/AG132)*Other!AG48,0)</f>
        <v>0</v>
      </c>
      <c r="AH169" s="241">
        <f>IF(AH166&gt;0,((AC164/AL40)/AH132)*Other!AH48,0)</f>
        <v>0</v>
      </c>
      <c r="AI169" s="241">
        <f>IF(AI166&gt;0,((AC164/AL40)/AI132)*Other!AI48,0)</f>
        <v>0</v>
      </c>
      <c r="AJ169" s="241">
        <f>IF(AJ166&gt;0,((AC164/AL40)/AJ132)*Other!AJ48,0)</f>
        <v>0</v>
      </c>
      <c r="AP169" s="246">
        <f t="shared" si="382"/>
        <v>0</v>
      </c>
      <c r="BB169" s="282"/>
      <c r="BC169" s="275" t="str">
        <f t="shared" si="383"/>
        <v>Other</v>
      </c>
      <c r="BD169" s="241">
        <f>IF(BD166&gt;0,(($C164/$L40)/BD132)*Other!BD48,0)</f>
        <v>0</v>
      </c>
      <c r="BE169" s="241">
        <f>IF(BE166&gt;0,((BC164/BL40)/BE132)*Other!BE48,0)</f>
        <v>0</v>
      </c>
      <c r="BF169" s="241">
        <f>IF(BF166&gt;0,((BC164/BL40)/BF132)*Other!BF48,0)</f>
        <v>0</v>
      </c>
      <c r="BG169" s="241">
        <f>IF(BG166&gt;0,((BC164/BL40)/BG132)*Other!BG48,0)</f>
        <v>0</v>
      </c>
      <c r="BH169" s="241">
        <f>IF(BH166&gt;0,((BC164/BL40)/BH132)*Other!BH48,0)</f>
        <v>0</v>
      </c>
      <c r="BI169" s="241">
        <f>IF(BI166&gt;0,((BC164/BL40)/BI132)*Other!BI48,0)</f>
        <v>0</v>
      </c>
      <c r="BJ169" s="241">
        <f>IF(BJ166&gt;0,((BC164/BL40)/BJ132)*Other!BJ48,0)</f>
        <v>0</v>
      </c>
      <c r="BP169" s="246">
        <f t="shared" si="384"/>
        <v>0</v>
      </c>
      <c r="CB169" s="282"/>
      <c r="CC169" s="275" t="str">
        <f t="shared" si="385"/>
        <v>Other</v>
      </c>
      <c r="CD169" s="241">
        <f>IF(CD166&gt;0,(($C164/$L40)/CD132)*Other!CD48,0)</f>
        <v>0</v>
      </c>
      <c r="CE169" s="241">
        <f>IF(CE166&gt;0,((CC164/CL40)/CE132)*Other!CE48,0)</f>
        <v>0</v>
      </c>
      <c r="CF169" s="241">
        <f>IF(CF166&gt;0,((CC164/CL40)/CF132)*Other!CF48,0)</f>
        <v>0</v>
      </c>
      <c r="CG169" s="241">
        <f>IF(CG166&gt;0,((CC164/CL40)/CG132)*Other!CG48,0)</f>
        <v>0</v>
      </c>
      <c r="CH169" s="241">
        <f>IF(CH166&gt;0,((CC164/CL40)/CH132)*Other!CH48,0)</f>
        <v>0</v>
      </c>
      <c r="CI169" s="241">
        <f>IF(CI166&gt;0,((CC164/CL40)/CI132)*Other!CI48,0)</f>
        <v>0</v>
      </c>
      <c r="CJ169" s="241">
        <f>IF(CJ166&gt;0,((CC164/CL40)/CJ132)*Other!CJ48,0)</f>
        <v>0</v>
      </c>
      <c r="CP169" s="246">
        <f t="shared" si="386"/>
        <v>0</v>
      </c>
    </row>
    <row r="170" spans="2:94" ht="15" thickBot="1" x14ac:dyDescent="0.4">
      <c r="B170" s="6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9"/>
      <c r="AB170" s="60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59"/>
      <c r="BB170" s="60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59"/>
      <c r="CB170" s="60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59"/>
    </row>
  </sheetData>
  <sheetProtection algorithmName="SHA-512" hashValue="zC3q4Hsi1orTIZNqvSdUgMfC02G+wygAga6ZylPWII6PMuC0hNlIpTSj+OfIbUVwWjRJ1k8+ROx7wskdXj6kfQ==" saltValue="HdZ6Y+DCr25gH37HkjTO2g==" spinCount="100000" sheet="1" objects="1" scenarios="1"/>
  <mergeCells count="10">
    <mergeCell ref="CD55:CJ55"/>
    <mergeCell ref="CT42:CW42"/>
    <mergeCell ref="D1:N1"/>
    <mergeCell ref="E2:G2"/>
    <mergeCell ref="AE2:AG2"/>
    <mergeCell ref="BE2:BG2"/>
    <mergeCell ref="D55:J55"/>
    <mergeCell ref="AD55:AJ55"/>
    <mergeCell ref="BD55:BJ55"/>
    <mergeCell ref="CE2:CG2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'Data Validation'!$B$2:$B$26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A79"/>
  <sheetViews>
    <sheetView zoomScale="80" zoomScaleNormal="80" workbookViewId="0">
      <selection activeCell="E4" sqref="E4"/>
    </sheetView>
  </sheetViews>
  <sheetFormatPr defaultRowHeight="14.5" x14ac:dyDescent="0.35"/>
  <cols>
    <col min="2" max="2" width="61.54296875" customWidth="1"/>
    <col min="3" max="3" width="20.1796875" customWidth="1"/>
    <col min="4" max="12" width="16.1796875" customWidth="1"/>
    <col min="13" max="13" width="12" customWidth="1"/>
    <col min="14" max="14" width="12.7265625" customWidth="1"/>
    <col min="15" max="15" width="10.7265625" customWidth="1"/>
    <col min="16" max="16" width="11.54296875" customWidth="1"/>
    <col min="18" max="26" width="0" hidden="1" customWidth="1"/>
    <col min="28" max="28" width="61.1796875" customWidth="1"/>
    <col min="29" max="29" width="20.453125" customWidth="1"/>
    <col min="30" max="38" width="15.7265625" customWidth="1"/>
    <col min="39" max="39" width="10.7265625" customWidth="1"/>
    <col min="44" max="52" width="0" hidden="1" customWidth="1"/>
    <col min="54" max="54" width="51.1796875" customWidth="1"/>
    <col min="55" max="55" width="19.81640625" customWidth="1"/>
    <col min="56" max="64" width="15.7265625" customWidth="1"/>
    <col min="70" max="78" width="0" hidden="1" customWidth="1"/>
    <col min="80" max="80" width="51.1796875" customWidth="1"/>
    <col min="81" max="81" width="34.81640625" customWidth="1"/>
    <col min="82" max="88" width="15.7265625" customWidth="1"/>
    <col min="89" max="89" width="12.81640625" customWidth="1"/>
    <col min="90" max="90" width="12.7265625" customWidth="1"/>
    <col min="93" max="93" width="16.54296875" customWidth="1"/>
    <col min="94" max="94" width="11" customWidth="1"/>
    <col min="96" max="96" width="29" customWidth="1"/>
    <col min="97" max="100" width="12.7265625" customWidth="1"/>
    <col min="101" max="101" width="8.26953125" customWidth="1"/>
    <col min="102" max="102" width="11.26953125" customWidth="1"/>
  </cols>
  <sheetData>
    <row r="1" spans="2:96" ht="57" customHeight="1" x14ac:dyDescent="0.55000000000000004">
      <c r="D1" s="329" t="s">
        <v>177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CR1" s="94" t="s">
        <v>16</v>
      </c>
    </row>
    <row r="2" spans="2:96" ht="19" thickBot="1" x14ac:dyDescent="0.5">
      <c r="B2" s="103"/>
      <c r="C2" s="109"/>
      <c r="D2" s="37"/>
      <c r="E2" s="331" t="s">
        <v>188</v>
      </c>
      <c r="F2" s="331"/>
      <c r="G2" s="331"/>
      <c r="H2" s="37"/>
      <c r="I2" s="37"/>
      <c r="J2" s="37"/>
      <c r="K2" s="110"/>
      <c r="L2" s="102"/>
      <c r="M2" s="125"/>
      <c r="AB2" s="103"/>
      <c r="AC2" s="109"/>
      <c r="AD2" s="37"/>
      <c r="AE2" s="331" t="s">
        <v>188</v>
      </c>
      <c r="AF2" s="331"/>
      <c r="AG2" s="331"/>
      <c r="AH2" s="37"/>
      <c r="AI2" s="37"/>
      <c r="AJ2" s="37"/>
      <c r="AK2" s="110"/>
      <c r="AL2" s="102"/>
      <c r="AM2" s="125"/>
      <c r="BB2" s="103"/>
      <c r="BC2" s="109"/>
      <c r="BD2" s="37"/>
      <c r="BE2" s="331" t="s">
        <v>188</v>
      </c>
      <c r="BF2" s="331"/>
      <c r="BG2" s="331"/>
      <c r="BH2" s="37"/>
      <c r="BI2" s="37"/>
      <c r="BJ2" s="37"/>
      <c r="BK2" s="110"/>
      <c r="BL2" s="102"/>
      <c r="BM2" s="125"/>
      <c r="CB2" s="103"/>
      <c r="CC2" s="109"/>
      <c r="CD2" s="37"/>
      <c r="CE2" s="331" t="s">
        <v>188</v>
      </c>
      <c r="CF2" s="331"/>
      <c r="CG2" s="331"/>
      <c r="CH2" s="37"/>
      <c r="CI2" s="37"/>
      <c r="CJ2" s="37"/>
      <c r="CK2" s="110"/>
      <c r="CL2" s="102"/>
      <c r="CM2" s="125"/>
      <c r="CQ2" s="1">
        <v>44013</v>
      </c>
      <c r="CR2">
        <v>31</v>
      </c>
    </row>
    <row r="3" spans="2:96" x14ac:dyDescent="0.35">
      <c r="B3" s="40"/>
      <c r="C3" s="92">
        <v>44013</v>
      </c>
      <c r="D3" s="5"/>
      <c r="E3" s="5"/>
      <c r="F3" s="5"/>
      <c r="G3" s="5"/>
      <c r="H3" s="5"/>
      <c r="I3" s="5"/>
      <c r="J3" s="5"/>
      <c r="K3" s="108"/>
      <c r="L3" s="5"/>
      <c r="M3" s="39"/>
      <c r="AB3" s="40"/>
      <c r="AC3" s="250">
        <f>C3</f>
        <v>44013</v>
      </c>
      <c r="AD3" s="5"/>
      <c r="AE3" s="5"/>
      <c r="AF3" s="5"/>
      <c r="AG3" s="5"/>
      <c r="AH3" s="5"/>
      <c r="AI3" s="5"/>
      <c r="AJ3" s="5"/>
      <c r="AK3" s="108"/>
      <c r="AL3" s="5"/>
      <c r="AM3" s="39"/>
      <c r="BB3" s="40"/>
      <c r="BC3" s="250">
        <f>AC3</f>
        <v>44013</v>
      </c>
      <c r="BD3" s="5"/>
      <c r="BE3" s="5"/>
      <c r="BF3" s="5"/>
      <c r="BG3" s="5"/>
      <c r="BH3" s="5"/>
      <c r="BI3" s="5"/>
      <c r="BJ3" s="5"/>
      <c r="BK3" s="108"/>
      <c r="BL3" s="5"/>
      <c r="BM3" s="39"/>
      <c r="CB3" s="40"/>
      <c r="CC3" s="250">
        <f>BC3</f>
        <v>44013</v>
      </c>
      <c r="CD3" s="5"/>
      <c r="CE3" s="5"/>
      <c r="CF3" s="5"/>
      <c r="CG3" s="5"/>
      <c r="CH3" s="5"/>
      <c r="CI3" s="5"/>
      <c r="CJ3" s="5"/>
      <c r="CK3" s="108"/>
      <c r="CL3" s="5"/>
      <c r="CM3" s="39"/>
      <c r="CQ3" s="1">
        <f>CQ2+CR2</f>
        <v>44044</v>
      </c>
      <c r="CR3">
        <v>31</v>
      </c>
    </row>
    <row r="4" spans="2:96" x14ac:dyDescent="0.35">
      <c r="B4" s="40"/>
      <c r="C4" s="5">
        <f>IF(C3=CQ2,CR2,0)+IF(C3=CQ3,CR3,0)+IF(C3=CQ4,CR4,0)+IF(C3=CQ5,CR5,0)+IF(C3=CQ6,CR6,0)+IF(C3=CQ7,CR7,0)+IF(C3=CQ8,CR8,0)+IF(C3=CQ9,CR9,0)+IF(C3=CQ10,CR10,0)+IF(C3=CQ11,CR11,0)+IF(C3=CQ12,CR12,0)+IF(C3=CQ13,CR13,0)+IF(C3=CQ14,CR14,0)+IF(C3=CQ15,CR15,0)+IF(C3=CQ16,CR16,0)+IF(C3=CQ17,CR17,0)+IF(C3=CQ18,CR18,0)+IF(C3=CQ19,CR19,0)+IF(C3=CQ20,CR20,0)+IF(C3=CQ21,CR21,0)+IF(C3=CQ22,CR22,0)+IF(C3=CQ23,CR23,0)</f>
        <v>31</v>
      </c>
      <c r="D4" s="5"/>
      <c r="E4" s="5"/>
      <c r="F4" s="5"/>
      <c r="G4" s="5"/>
      <c r="H4" s="5"/>
      <c r="I4" s="5"/>
      <c r="J4" s="5"/>
      <c r="K4" s="108"/>
      <c r="L4" s="5"/>
      <c r="M4" s="39"/>
      <c r="AB4" s="40"/>
      <c r="AC4" s="251">
        <f>C4</f>
        <v>31</v>
      </c>
      <c r="AD4" s="5"/>
      <c r="AE4" s="5"/>
      <c r="AF4" s="5"/>
      <c r="AG4" s="5"/>
      <c r="AH4" s="5"/>
      <c r="AI4" s="5"/>
      <c r="AJ4" s="5"/>
      <c r="AK4" s="108"/>
      <c r="AL4" s="5"/>
      <c r="AM4" s="39"/>
      <c r="BB4" s="40"/>
      <c r="BC4" s="251">
        <f>AC4</f>
        <v>31</v>
      </c>
      <c r="BD4" s="5"/>
      <c r="BE4" s="5"/>
      <c r="BF4" s="5"/>
      <c r="BG4" s="5"/>
      <c r="BH4" s="5"/>
      <c r="BI4" s="5"/>
      <c r="BJ4" s="5"/>
      <c r="BK4" s="108"/>
      <c r="BL4" s="5"/>
      <c r="BM4" s="39"/>
      <c r="CB4" s="40"/>
      <c r="CC4" s="251">
        <f>BC4</f>
        <v>31</v>
      </c>
      <c r="CD4" s="5"/>
      <c r="CE4" s="5"/>
      <c r="CF4" s="5"/>
      <c r="CG4" s="5"/>
      <c r="CH4" s="5"/>
      <c r="CI4" s="5"/>
      <c r="CJ4" s="5"/>
      <c r="CK4" s="108"/>
      <c r="CL4" s="5"/>
      <c r="CM4" s="39"/>
      <c r="CQ4" s="1">
        <f t="shared" ref="CQ4:CQ22" si="0">CQ3+CR3</f>
        <v>44075</v>
      </c>
      <c r="CR4">
        <v>30</v>
      </c>
    </row>
    <row r="5" spans="2:96" x14ac:dyDescent="0.35">
      <c r="B5" s="40"/>
      <c r="C5" s="5"/>
      <c r="D5" s="5"/>
      <c r="E5" s="5"/>
      <c r="F5" s="5"/>
      <c r="G5" s="16" t="s">
        <v>276</v>
      </c>
      <c r="H5" s="5"/>
      <c r="I5" s="5"/>
      <c r="J5" s="5"/>
      <c r="K5" s="108"/>
      <c r="L5" s="5"/>
      <c r="M5" s="39"/>
      <c r="AB5" s="40"/>
      <c r="AC5" s="5"/>
      <c r="AD5" s="5"/>
      <c r="AE5" s="5"/>
      <c r="AF5" s="5"/>
      <c r="AG5" s="16" t="s">
        <v>276</v>
      </c>
      <c r="AH5" s="5"/>
      <c r="AI5" s="5"/>
      <c r="AJ5" s="5"/>
      <c r="AK5" s="108"/>
      <c r="AL5" s="5"/>
      <c r="AM5" s="39"/>
      <c r="BB5" s="40"/>
      <c r="BC5" s="5"/>
      <c r="BD5" s="5"/>
      <c r="BE5" s="5"/>
      <c r="BF5" s="5"/>
      <c r="BG5" s="16" t="s">
        <v>276</v>
      </c>
      <c r="BH5" s="5"/>
      <c r="BI5" s="5"/>
      <c r="BJ5" s="5"/>
      <c r="BK5" s="108"/>
      <c r="BL5" s="5"/>
      <c r="BM5" s="39"/>
      <c r="CB5" s="40"/>
      <c r="CC5" s="5"/>
      <c r="CD5" s="5"/>
      <c r="CE5" s="5"/>
      <c r="CF5" s="5"/>
      <c r="CG5" s="16" t="s">
        <v>276</v>
      </c>
      <c r="CH5" s="5"/>
      <c r="CI5" s="5"/>
      <c r="CJ5" s="5"/>
      <c r="CK5" s="108"/>
      <c r="CL5" s="5"/>
      <c r="CM5" s="39"/>
      <c r="CQ5" s="1">
        <f t="shared" si="0"/>
        <v>44105</v>
      </c>
      <c r="CR5">
        <v>31</v>
      </c>
    </row>
    <row r="6" spans="2:96" ht="18.5" x14ac:dyDescent="0.45">
      <c r="B6" s="72" t="s">
        <v>113</v>
      </c>
      <c r="C6" s="180">
        <v>75</v>
      </c>
      <c r="D6" s="5"/>
      <c r="E6" s="81"/>
      <c r="F6" s="81"/>
      <c r="G6" s="81"/>
      <c r="H6" s="317">
        <v>40</v>
      </c>
      <c r="J6" s="5"/>
      <c r="K6" s="30"/>
      <c r="M6" s="39"/>
      <c r="AB6" s="72" t="s">
        <v>113</v>
      </c>
      <c r="AC6" s="180">
        <f>C6</f>
        <v>75</v>
      </c>
      <c r="AD6" s="5"/>
      <c r="AE6" s="81"/>
      <c r="AF6" s="81"/>
      <c r="AG6" s="81"/>
      <c r="AH6" s="317">
        <f>H6</f>
        <v>40</v>
      </c>
      <c r="AJ6" s="5"/>
      <c r="AK6" s="30"/>
      <c r="AM6" s="39"/>
      <c r="BB6" s="72" t="s">
        <v>113</v>
      </c>
      <c r="BC6" s="180">
        <f>AC6</f>
        <v>75</v>
      </c>
      <c r="BD6" s="5"/>
      <c r="BE6" s="81"/>
      <c r="BF6" s="81"/>
      <c r="BG6" s="81"/>
      <c r="BH6" s="317">
        <f>AH6</f>
        <v>40</v>
      </c>
      <c r="BJ6" s="5"/>
      <c r="BK6" s="30"/>
      <c r="BM6" s="39"/>
      <c r="CB6" s="72" t="s">
        <v>113</v>
      </c>
      <c r="CC6" s="180">
        <f>BC6</f>
        <v>75</v>
      </c>
      <c r="CD6" s="5"/>
      <c r="CE6" s="81"/>
      <c r="CF6" s="81"/>
      <c r="CG6" s="81"/>
      <c r="CH6" s="317">
        <f>BH6</f>
        <v>40</v>
      </c>
      <c r="CJ6" s="5"/>
      <c r="CK6" s="30"/>
      <c r="CM6" s="39"/>
      <c r="CQ6" s="1">
        <f t="shared" si="0"/>
        <v>44136</v>
      </c>
      <c r="CR6">
        <v>30</v>
      </c>
    </row>
    <row r="7" spans="2:96" x14ac:dyDescent="0.35">
      <c r="B7" s="40"/>
      <c r="C7" s="5"/>
      <c r="D7" s="5"/>
      <c r="E7" s="5"/>
      <c r="F7" s="5"/>
      <c r="G7" s="5"/>
      <c r="H7" s="5"/>
      <c r="I7" s="5"/>
      <c r="J7" s="5"/>
      <c r="K7" s="108"/>
      <c r="L7" s="5"/>
      <c r="M7" s="39"/>
      <c r="AB7" s="40"/>
      <c r="AC7" s="5"/>
      <c r="AD7" s="5"/>
      <c r="AE7" s="5"/>
      <c r="AF7" s="5"/>
      <c r="AG7" s="5"/>
      <c r="AH7" s="5"/>
      <c r="AI7" s="5"/>
      <c r="AJ7" s="5"/>
      <c r="AK7" s="108"/>
      <c r="AL7" s="5"/>
      <c r="AM7" s="39"/>
      <c r="BB7" s="40"/>
      <c r="BC7" s="5"/>
      <c r="BD7" s="5"/>
      <c r="BE7" s="5"/>
      <c r="BF7" s="5"/>
      <c r="BG7" s="5"/>
      <c r="BH7" s="5"/>
      <c r="BI7" s="5"/>
      <c r="BJ7" s="5"/>
      <c r="BK7" s="108"/>
      <c r="BL7" s="5"/>
      <c r="BM7" s="39"/>
      <c r="CB7" s="40"/>
      <c r="CC7" s="5"/>
      <c r="CD7" s="5"/>
      <c r="CE7" s="5"/>
      <c r="CF7" s="5"/>
      <c r="CG7" s="5"/>
      <c r="CH7" s="5"/>
      <c r="CI7" s="5"/>
      <c r="CJ7" s="5"/>
      <c r="CK7" s="108"/>
      <c r="CL7" s="5"/>
      <c r="CM7" s="39"/>
      <c r="CQ7" s="1">
        <f t="shared" si="0"/>
        <v>44166</v>
      </c>
      <c r="CR7">
        <v>31</v>
      </c>
    </row>
    <row r="8" spans="2:96" x14ac:dyDescent="0.35">
      <c r="B8" s="40"/>
      <c r="C8" s="5"/>
      <c r="D8" s="5"/>
      <c r="E8" s="5"/>
      <c r="F8" s="5"/>
      <c r="G8" s="5"/>
      <c r="H8" s="5"/>
      <c r="I8" s="5"/>
      <c r="J8" s="5"/>
      <c r="K8" s="108"/>
      <c r="L8" s="5"/>
      <c r="M8" s="39"/>
      <c r="AB8" s="40"/>
      <c r="AC8" s="5"/>
      <c r="AD8" s="5"/>
      <c r="AE8" s="5"/>
      <c r="AF8" s="5"/>
      <c r="AG8" s="5"/>
      <c r="AH8" s="5"/>
      <c r="AI8" s="5"/>
      <c r="AJ8" s="5"/>
      <c r="AK8" s="108"/>
      <c r="AL8" s="5"/>
      <c r="AM8" s="39"/>
      <c r="BB8" s="40"/>
      <c r="BC8" s="5"/>
      <c r="BD8" s="5"/>
      <c r="BE8" s="5"/>
      <c r="BF8" s="5"/>
      <c r="BG8" s="5"/>
      <c r="BH8" s="5"/>
      <c r="BI8" s="5"/>
      <c r="BJ8" s="5"/>
      <c r="BK8" s="108"/>
      <c r="BL8" s="5"/>
      <c r="BM8" s="39"/>
      <c r="CB8" s="40"/>
      <c r="CC8" s="5"/>
      <c r="CD8" s="5"/>
      <c r="CE8" s="5"/>
      <c r="CF8" s="5"/>
      <c r="CG8" s="5"/>
      <c r="CH8" s="5"/>
      <c r="CI8" s="5"/>
      <c r="CJ8" s="5"/>
      <c r="CK8" s="108"/>
      <c r="CL8" s="5"/>
      <c r="CM8" s="39"/>
      <c r="CQ8" s="1">
        <f t="shared" si="0"/>
        <v>44197</v>
      </c>
      <c r="CR8">
        <v>31</v>
      </c>
    </row>
    <row r="9" spans="2:96" ht="18.5" x14ac:dyDescent="0.45">
      <c r="B9" s="120" t="s">
        <v>52</v>
      </c>
      <c r="C9" s="206">
        <f>C3</f>
        <v>44013</v>
      </c>
      <c r="D9" s="207" t="s">
        <v>40</v>
      </c>
      <c r="E9" s="5"/>
      <c r="F9" s="5"/>
      <c r="G9" s="5"/>
      <c r="H9" s="5"/>
      <c r="I9" s="5"/>
      <c r="J9" s="5"/>
      <c r="K9" s="5"/>
      <c r="L9" s="5"/>
      <c r="M9" s="39"/>
      <c r="AB9" s="120" t="s">
        <v>52</v>
      </c>
      <c r="AC9" s="206">
        <f>AC3</f>
        <v>44013</v>
      </c>
      <c r="AD9" s="207" t="s">
        <v>44</v>
      </c>
      <c r="AE9" s="5"/>
      <c r="AF9" s="5"/>
      <c r="AG9" s="5"/>
      <c r="AH9" s="5"/>
      <c r="AI9" s="5"/>
      <c r="AJ9" s="5"/>
      <c r="AK9" s="5"/>
      <c r="AL9" s="5"/>
      <c r="AM9" s="39"/>
      <c r="BB9" s="120" t="s">
        <v>52</v>
      </c>
      <c r="BC9" s="206">
        <f>BC3</f>
        <v>44013</v>
      </c>
      <c r="BD9" s="207" t="s">
        <v>46</v>
      </c>
      <c r="BE9" s="5"/>
      <c r="BF9" s="5"/>
      <c r="BG9" s="5"/>
      <c r="BH9" s="5"/>
      <c r="BI9" s="5"/>
      <c r="BJ9" s="5"/>
      <c r="BK9" s="5"/>
      <c r="BL9" s="5"/>
      <c r="BM9" s="39"/>
      <c r="CB9" s="120" t="s">
        <v>52</v>
      </c>
      <c r="CC9" s="206">
        <f>CC3</f>
        <v>44013</v>
      </c>
      <c r="CD9" s="207" t="s">
        <v>47</v>
      </c>
      <c r="CE9" s="5"/>
      <c r="CF9" s="5"/>
      <c r="CG9" s="5"/>
      <c r="CH9" s="5"/>
      <c r="CI9" s="5"/>
      <c r="CJ9" s="5"/>
      <c r="CK9" s="5"/>
      <c r="CL9" s="5"/>
      <c r="CM9" s="39"/>
      <c r="CQ9" s="1">
        <f t="shared" si="0"/>
        <v>44228</v>
      </c>
      <c r="CR9">
        <v>28</v>
      </c>
    </row>
    <row r="10" spans="2:96" x14ac:dyDescent="0.35">
      <c r="B10" s="72"/>
      <c r="C10" s="5"/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22</v>
      </c>
      <c r="J10" s="14" t="s">
        <v>23</v>
      </c>
      <c r="K10" s="5"/>
      <c r="L10" s="14" t="str">
        <f>D9</f>
        <v>Week 1</v>
      </c>
      <c r="M10" s="39"/>
      <c r="AB10" s="72"/>
      <c r="AC10" s="5"/>
      <c r="AD10" s="14" t="s">
        <v>17</v>
      </c>
      <c r="AE10" s="14" t="s">
        <v>18</v>
      </c>
      <c r="AF10" s="14" t="s">
        <v>19</v>
      </c>
      <c r="AG10" s="14" t="s">
        <v>20</v>
      </c>
      <c r="AH10" s="14" t="s">
        <v>21</v>
      </c>
      <c r="AI10" s="14" t="s">
        <v>22</v>
      </c>
      <c r="AJ10" s="14" t="s">
        <v>23</v>
      </c>
      <c r="AK10" s="5"/>
      <c r="AL10" s="14" t="str">
        <f>AD9</f>
        <v>Week 2</v>
      </c>
      <c r="AM10" s="39"/>
      <c r="BB10" s="72"/>
      <c r="BC10" s="5"/>
      <c r="BD10" s="14" t="s">
        <v>17</v>
      </c>
      <c r="BE10" s="14" t="s">
        <v>18</v>
      </c>
      <c r="BF10" s="14" t="s">
        <v>19</v>
      </c>
      <c r="BG10" s="14" t="s">
        <v>20</v>
      </c>
      <c r="BH10" s="14" t="s">
        <v>21</v>
      </c>
      <c r="BI10" s="14" t="s">
        <v>22</v>
      </c>
      <c r="BJ10" s="14" t="s">
        <v>23</v>
      </c>
      <c r="BK10" s="5"/>
      <c r="BL10" s="14" t="str">
        <f>BD9</f>
        <v>Week 3</v>
      </c>
      <c r="BM10" s="39"/>
      <c r="CB10" s="72"/>
      <c r="CC10" s="5"/>
      <c r="CD10" s="14" t="s">
        <v>17</v>
      </c>
      <c r="CE10" s="14" t="s">
        <v>18</v>
      </c>
      <c r="CF10" s="14" t="s">
        <v>19</v>
      </c>
      <c r="CG10" s="14" t="s">
        <v>20</v>
      </c>
      <c r="CH10" s="14" t="s">
        <v>21</v>
      </c>
      <c r="CI10" s="14" t="s">
        <v>22</v>
      </c>
      <c r="CJ10" s="14" t="s">
        <v>23</v>
      </c>
      <c r="CK10" s="5"/>
      <c r="CL10" s="14" t="str">
        <f>CD9</f>
        <v>Week 4</v>
      </c>
      <c r="CM10" s="39"/>
      <c r="CQ10" s="1">
        <f t="shared" si="0"/>
        <v>44256</v>
      </c>
      <c r="CR10">
        <v>31</v>
      </c>
    </row>
    <row r="11" spans="2:96" x14ac:dyDescent="0.35">
      <c r="B11" s="209" t="s">
        <v>114</v>
      </c>
      <c r="C11" s="13"/>
      <c r="D11" s="300"/>
      <c r="E11" s="300"/>
      <c r="F11" s="300"/>
      <c r="G11" s="300"/>
      <c r="H11" s="300"/>
      <c r="I11" s="300"/>
      <c r="J11" s="300"/>
      <c r="K11" s="13"/>
      <c r="L11" s="189">
        <f>IF(D11&gt;0,1,0)+IF(E11&gt;0,1,0)+IF(F11&gt;0,1,0)+IF(G11&gt;0,1,0)+IF(H11&gt;0,1,0)+IF(I11&gt;0,1,0)+IF(J11&gt;0,1,0)</f>
        <v>0</v>
      </c>
      <c r="M11" s="39"/>
      <c r="AB11" s="209" t="s">
        <v>114</v>
      </c>
      <c r="AC11" s="13"/>
      <c r="AD11" s="300">
        <f>D11</f>
        <v>0</v>
      </c>
      <c r="AE11" s="300">
        <f t="shared" ref="AE11:AJ11" si="1">E11</f>
        <v>0</v>
      </c>
      <c r="AF11" s="300">
        <f t="shared" si="1"/>
        <v>0</v>
      </c>
      <c r="AG11" s="300">
        <f t="shared" si="1"/>
        <v>0</v>
      </c>
      <c r="AH11" s="300">
        <f t="shared" si="1"/>
        <v>0</v>
      </c>
      <c r="AI11" s="300">
        <f t="shared" si="1"/>
        <v>0</v>
      </c>
      <c r="AJ11" s="300">
        <f t="shared" si="1"/>
        <v>0</v>
      </c>
      <c r="AK11" s="13"/>
      <c r="AL11" s="189">
        <f>IF(AD11&gt;0,1,0)+IF(AE11&gt;0,1,0)+IF(AF11&gt;0,1,0)+IF(AG11&gt;0,1,0)+IF(AH11&gt;0,1,0)+IF(AI11&gt;0,1,0)+IF(AJ11&gt;0,1,0)</f>
        <v>0</v>
      </c>
      <c r="AM11" s="39"/>
      <c r="BB11" s="209" t="s">
        <v>114</v>
      </c>
      <c r="BC11" s="13"/>
      <c r="BD11" s="300">
        <f>AD11</f>
        <v>0</v>
      </c>
      <c r="BE11" s="300">
        <f t="shared" ref="BE11:BJ11" si="2">AE11</f>
        <v>0</v>
      </c>
      <c r="BF11" s="300">
        <f t="shared" si="2"/>
        <v>0</v>
      </c>
      <c r="BG11" s="300">
        <f t="shared" si="2"/>
        <v>0</v>
      </c>
      <c r="BH11" s="300">
        <f t="shared" si="2"/>
        <v>0</v>
      </c>
      <c r="BI11" s="300">
        <f t="shared" si="2"/>
        <v>0</v>
      </c>
      <c r="BJ11" s="300">
        <f t="shared" si="2"/>
        <v>0</v>
      </c>
      <c r="BK11" s="13"/>
      <c r="BL11" s="189">
        <f>IF(BD11&gt;0,1,0)+IF(BE11&gt;0,1,0)+IF(BF11&gt;0,1,0)+IF(BG11&gt;0,1,0)+IF(BH11&gt;0,1,0)+IF(BI11&gt;0,1,0)+IF(BJ11&gt;0,1,0)</f>
        <v>0</v>
      </c>
      <c r="BM11" s="39"/>
      <c r="CB11" s="209" t="s">
        <v>114</v>
      </c>
      <c r="CC11" s="13"/>
      <c r="CD11" s="300">
        <f>BD11</f>
        <v>0</v>
      </c>
      <c r="CE11" s="300">
        <f t="shared" ref="CE11" si="3">BE11</f>
        <v>0</v>
      </c>
      <c r="CF11" s="300">
        <f t="shared" ref="CF11" si="4">BF11</f>
        <v>0</v>
      </c>
      <c r="CG11" s="300">
        <f t="shared" ref="CG11" si="5">BG11</f>
        <v>0</v>
      </c>
      <c r="CH11" s="300">
        <f t="shared" ref="CH11" si="6">BH11</f>
        <v>0</v>
      </c>
      <c r="CI11" s="300">
        <f t="shared" ref="CI11" si="7">BI11</f>
        <v>0</v>
      </c>
      <c r="CJ11" s="300">
        <f t="shared" ref="CJ11" si="8">BJ11</f>
        <v>0</v>
      </c>
      <c r="CK11" s="13"/>
      <c r="CL11" s="189">
        <f>IF(CD11&gt;0,1,0)+IF(CE11&gt;0,1,0)+IF(CF11&gt;0,1,0)+IF(CG11&gt;0,1,0)+IF(CH11&gt;0,1,0)+IF(CI11&gt;0,1,0)+IF(CJ11&gt;0,1,0)</f>
        <v>0</v>
      </c>
      <c r="CM11" s="39"/>
      <c r="CQ11" s="1">
        <f t="shared" si="0"/>
        <v>44287</v>
      </c>
      <c r="CR11">
        <v>30</v>
      </c>
    </row>
    <row r="12" spans="2:96" x14ac:dyDescent="0.35">
      <c r="B12" s="72"/>
      <c r="C12" s="5"/>
      <c r="D12" s="189"/>
      <c r="E12" s="189"/>
      <c r="F12" s="189"/>
      <c r="G12" s="189"/>
      <c r="H12" s="189"/>
      <c r="I12" s="189"/>
      <c r="J12" s="189"/>
      <c r="K12" s="13"/>
      <c r="L12" s="189"/>
      <c r="M12" s="39"/>
      <c r="AB12" s="72"/>
      <c r="AC12" s="5"/>
      <c r="AD12" s="189"/>
      <c r="AE12" s="189"/>
      <c r="AF12" s="189"/>
      <c r="AG12" s="189"/>
      <c r="AH12" s="189"/>
      <c r="AI12" s="189"/>
      <c r="AJ12" s="189"/>
      <c r="AK12" s="13"/>
      <c r="AL12" s="189"/>
      <c r="AM12" s="39"/>
      <c r="BB12" s="72"/>
      <c r="BC12" s="5"/>
      <c r="BD12" s="189"/>
      <c r="BE12" s="189"/>
      <c r="BF12" s="189"/>
      <c r="BG12" s="189"/>
      <c r="BH12" s="189"/>
      <c r="BI12" s="189"/>
      <c r="BJ12" s="189"/>
      <c r="BK12" s="13"/>
      <c r="BL12" s="189"/>
      <c r="BM12" s="39"/>
      <c r="CB12" s="72"/>
      <c r="CC12" s="5"/>
      <c r="CD12" s="189"/>
      <c r="CE12" s="189"/>
      <c r="CF12" s="189"/>
      <c r="CG12" s="189"/>
      <c r="CH12" s="189"/>
      <c r="CI12" s="189"/>
      <c r="CJ12" s="189"/>
      <c r="CK12" s="13"/>
      <c r="CL12" s="189"/>
      <c r="CM12" s="39"/>
      <c r="CQ12" s="1">
        <f t="shared" si="0"/>
        <v>44317</v>
      </c>
      <c r="CR12">
        <v>31</v>
      </c>
    </row>
    <row r="13" spans="2:96" x14ac:dyDescent="0.35">
      <c r="B13" s="36" t="s">
        <v>189</v>
      </c>
      <c r="C13" s="290">
        <v>0</v>
      </c>
      <c r="D13" s="291">
        <f>IF(D$11&gt;0,C13/L11,0)</f>
        <v>0</v>
      </c>
      <c r="E13" s="291">
        <f>IF(E11&gt;0,C13/L11,0)</f>
        <v>0</v>
      </c>
      <c r="F13" s="291">
        <f>IF(F11&gt;0,C13/L11,0)</f>
        <v>0</v>
      </c>
      <c r="G13" s="291">
        <f>IF(G11&gt;0,C13/L11,0)</f>
        <v>0</v>
      </c>
      <c r="H13" s="291">
        <f>IF(H11&gt;0,C13/L11,0)</f>
        <v>0</v>
      </c>
      <c r="I13" s="291">
        <f>IF(I11&gt;0,C13/L11,0)</f>
        <v>0</v>
      </c>
      <c r="J13" s="291">
        <f>IF(J11&gt;0,C13/L11,0)</f>
        <v>0</v>
      </c>
      <c r="K13" s="65"/>
      <c r="L13" s="292">
        <f>SUM(D13:J13)</f>
        <v>0</v>
      </c>
      <c r="M13" s="38"/>
      <c r="AB13" s="36" t="s">
        <v>189</v>
      </c>
      <c r="AC13" s="290"/>
      <c r="AD13" s="291">
        <f>IF(AD$11&gt;0,AC13/AL11,0)</f>
        <v>0</v>
      </c>
      <c r="AE13" s="291">
        <f>IF(AE11&gt;0,AC13/AL11,0)</f>
        <v>0</v>
      </c>
      <c r="AF13" s="291">
        <f>IF(AF11&gt;0,AC13/AL11,0)</f>
        <v>0</v>
      </c>
      <c r="AG13" s="291">
        <f>IF(AG11&gt;0,AC13/AL11,0)</f>
        <v>0</v>
      </c>
      <c r="AH13" s="291">
        <f>IF(AH11&gt;0,AC13/AL11,0)</f>
        <v>0</v>
      </c>
      <c r="AI13" s="291">
        <f>IF(AI11&gt;0,AC13/AL11,0)</f>
        <v>0</v>
      </c>
      <c r="AJ13" s="291">
        <f>IF(AJ11&gt;0,AC13/AL11,0)</f>
        <v>0</v>
      </c>
      <c r="AK13" s="65"/>
      <c r="AL13" s="292">
        <f>SUM(AD13:AJ13)</f>
        <v>0</v>
      </c>
      <c r="AM13" s="38"/>
      <c r="BB13" s="36" t="s">
        <v>189</v>
      </c>
      <c r="BC13" s="290">
        <f>AC13</f>
        <v>0</v>
      </c>
      <c r="BD13" s="291">
        <f>IF(BD$11&gt;0,BC13/BL11,0)</f>
        <v>0</v>
      </c>
      <c r="BE13" s="291">
        <f>IF(BE11&gt;0,BC13/BL11,0)</f>
        <v>0</v>
      </c>
      <c r="BF13" s="291">
        <f>IF(BF11&gt;0,BC13/BL11,0)</f>
        <v>0</v>
      </c>
      <c r="BG13" s="291">
        <f>IF(BG11&gt;0,BC13/BL11,0)</f>
        <v>0</v>
      </c>
      <c r="BH13" s="291">
        <f>IF(BH11&gt;0,BC13/BL11,0)</f>
        <v>0</v>
      </c>
      <c r="BI13" s="291">
        <f>IF(BI11&gt;0,BC13/BL11,0)</f>
        <v>0</v>
      </c>
      <c r="BJ13" s="291">
        <f>IF(BJ11&gt;0,BC13/BL11,0)</f>
        <v>0</v>
      </c>
      <c r="BK13" s="65"/>
      <c r="BL13" s="292">
        <f>SUM(BD13:BJ13)</f>
        <v>0</v>
      </c>
      <c r="BM13" s="38"/>
      <c r="CB13" s="36" t="s">
        <v>189</v>
      </c>
      <c r="CC13" s="290">
        <f>BC13</f>
        <v>0</v>
      </c>
      <c r="CD13" s="291">
        <f>IF(CD$11&gt;0,CC13/CL11,0)</f>
        <v>0</v>
      </c>
      <c r="CE13" s="291">
        <f>IF(CE11&gt;0,CC13/CL11,0)</f>
        <v>0</v>
      </c>
      <c r="CF13" s="291">
        <f>IF(CF11&gt;0,CC13/CL11,0)</f>
        <v>0</v>
      </c>
      <c r="CG13" s="291">
        <f>IF(CG11&gt;0,CC13/CL11,0)</f>
        <v>0</v>
      </c>
      <c r="CH13" s="291">
        <f>IF(CH11&gt;0,CC13/CL11,0)</f>
        <v>0</v>
      </c>
      <c r="CI13" s="291">
        <f>IF(CI11&gt;0,CC13/CL11,0)</f>
        <v>0</v>
      </c>
      <c r="CJ13" s="291">
        <f>IF(CJ11&gt;0,CC13/CL11,0)</f>
        <v>0</v>
      </c>
      <c r="CK13" s="65"/>
      <c r="CL13" s="292">
        <f>SUM(CD13:CJ13)</f>
        <v>0</v>
      </c>
      <c r="CM13" s="38"/>
      <c r="CQ13" s="1">
        <f t="shared" si="0"/>
        <v>44348</v>
      </c>
      <c r="CR13">
        <v>30</v>
      </c>
    </row>
    <row r="14" spans="2:96" x14ac:dyDescent="0.35">
      <c r="B14" s="286" t="s">
        <v>200</v>
      </c>
      <c r="C14" s="229">
        <v>0</v>
      </c>
      <c r="D14" s="287">
        <f>IF(D$11&gt;0,C14/$L11,0)</f>
        <v>0</v>
      </c>
      <c r="E14" s="287">
        <f>IF(E$11&gt;0,C14/$L11,0)</f>
        <v>0</v>
      </c>
      <c r="F14" s="287">
        <f>IF(F$11&gt;0,C14/$L11,0)</f>
        <v>0</v>
      </c>
      <c r="G14" s="287">
        <f>IF(G$11&gt;0,C14/$L11,0)</f>
        <v>0</v>
      </c>
      <c r="H14" s="287">
        <f>IF(H$11&gt;0,C14/$L11,0)</f>
        <v>0</v>
      </c>
      <c r="I14" s="287">
        <f>IF(I$11&gt;0,C14/$L11,0)</f>
        <v>0</v>
      </c>
      <c r="J14" s="287">
        <f>IF(J$11&gt;0,C14/$L11,0)</f>
        <v>0</v>
      </c>
      <c r="K14" s="288"/>
      <c r="L14" s="289">
        <f>SUM(D14:J14)</f>
        <v>0</v>
      </c>
      <c r="M14" s="43"/>
      <c r="AB14" s="286" t="s">
        <v>200</v>
      </c>
      <c r="AC14" s="229"/>
      <c r="AD14" s="287">
        <f>IF(AD$11&gt;0,AC14/AL11,0)</f>
        <v>0</v>
      </c>
      <c r="AE14" s="287">
        <f>IF(AE$11&gt;0,AC14/AL11,0)</f>
        <v>0</v>
      </c>
      <c r="AF14" s="287">
        <f>IF(AF$11&gt;0,AC14/AL11,0)</f>
        <v>0</v>
      </c>
      <c r="AG14" s="287">
        <f>IF(AG$11&gt;0,AC14/AL11,0)</f>
        <v>0</v>
      </c>
      <c r="AH14" s="287">
        <f>IF(AH$11&gt;0,AC14/AL11,0)</f>
        <v>0</v>
      </c>
      <c r="AI14" s="287">
        <f>IF(AI$11&gt;0,AC14/AL11,0)</f>
        <v>0</v>
      </c>
      <c r="AJ14" s="287">
        <f>IF(AJ$11&gt;0,AC14/AL11,0)</f>
        <v>0</v>
      </c>
      <c r="AK14" s="288"/>
      <c r="AL14" s="289">
        <f>SUM(AD14:AJ14)</f>
        <v>0</v>
      </c>
      <c r="AM14" s="43"/>
      <c r="BB14" s="286" t="s">
        <v>200</v>
      </c>
      <c r="BC14" s="290">
        <f>AC14</f>
        <v>0</v>
      </c>
      <c r="BD14" s="287">
        <f>IF(BD$11&gt;0,BC14/BL11,0)</f>
        <v>0</v>
      </c>
      <c r="BE14" s="287">
        <f>IF(BE$11&gt;0,BC14/BL11,0)</f>
        <v>0</v>
      </c>
      <c r="BF14" s="287">
        <f>IF(BF$11&gt;0,BC14/BL11,0)</f>
        <v>0</v>
      </c>
      <c r="BG14" s="287">
        <f>IF(BG$11&gt;0,BC14/BL11,0)</f>
        <v>0</v>
      </c>
      <c r="BH14" s="287">
        <f>IF(BH$11&gt;0,BC14/BL11,0)</f>
        <v>0</v>
      </c>
      <c r="BI14" s="287">
        <f>IF(BI$11&gt;0,BC14/BL11,0)</f>
        <v>0</v>
      </c>
      <c r="BJ14" s="287">
        <f>IF(BJ$11&gt;0,BC14/BL11,0)</f>
        <v>0</v>
      </c>
      <c r="BK14" s="288"/>
      <c r="BL14" s="289">
        <f>SUM(BD14:BJ14)</f>
        <v>0</v>
      </c>
      <c r="BM14" s="43"/>
      <c r="CB14" s="286" t="s">
        <v>200</v>
      </c>
      <c r="CC14" s="290">
        <f>BC14</f>
        <v>0</v>
      </c>
      <c r="CD14" s="287">
        <f>IF(CD$11&gt;0,CC14/CL11,0)</f>
        <v>0</v>
      </c>
      <c r="CE14" s="287">
        <f>IF(CE$11&gt;0,CC14/CL11,0)</f>
        <v>0</v>
      </c>
      <c r="CF14" s="287">
        <f>IF(CF$11&gt;0,CC14/CL11,0)</f>
        <v>0</v>
      </c>
      <c r="CG14" s="287">
        <f>IF(CG$11&gt;0,CC14/CL11,0)</f>
        <v>0</v>
      </c>
      <c r="CH14" s="287">
        <f>IF(CH$11&gt;0,CC14/CL11,0)</f>
        <v>0</v>
      </c>
      <c r="CI14" s="287">
        <f>IF(CI$11&gt;0,CC14/CL11,0)</f>
        <v>0</v>
      </c>
      <c r="CJ14" s="287">
        <f>IF(CJ$11&gt;0,CC14/CL11,0)</f>
        <v>0</v>
      </c>
      <c r="CK14" s="288"/>
      <c r="CL14" s="289">
        <f>SUM(CD14:CJ14)</f>
        <v>0</v>
      </c>
      <c r="CM14" s="43"/>
      <c r="CQ14" s="1">
        <f t="shared" si="0"/>
        <v>44378</v>
      </c>
      <c r="CR14">
        <v>31</v>
      </c>
    </row>
    <row r="15" spans="2:96" x14ac:dyDescent="0.35">
      <c r="B15" s="72"/>
      <c r="C15" s="5"/>
      <c r="D15" s="189"/>
      <c r="E15" s="189"/>
      <c r="F15" s="189"/>
      <c r="G15" s="189"/>
      <c r="H15" s="189"/>
      <c r="I15" s="189"/>
      <c r="J15" s="189"/>
      <c r="K15" s="13"/>
      <c r="L15" s="189"/>
      <c r="M15" s="39"/>
      <c r="AB15" s="72"/>
      <c r="AC15" s="5"/>
      <c r="AD15" s="189"/>
      <c r="AE15" s="189"/>
      <c r="AF15" s="189"/>
      <c r="AG15" s="189"/>
      <c r="AH15" s="189"/>
      <c r="AI15" s="189"/>
      <c r="AJ15" s="189"/>
      <c r="AK15" s="13"/>
      <c r="AL15" s="189"/>
      <c r="AM15" s="39"/>
      <c r="BB15" s="72"/>
      <c r="BC15" s="5"/>
      <c r="BD15" s="189"/>
      <c r="BE15" s="189"/>
      <c r="BF15" s="189"/>
      <c r="BG15" s="189"/>
      <c r="BH15" s="189"/>
      <c r="BI15" s="189"/>
      <c r="BJ15" s="189"/>
      <c r="BK15" s="13"/>
      <c r="BL15" s="189"/>
      <c r="BM15" s="39"/>
      <c r="CB15" s="72"/>
      <c r="CC15" s="5"/>
      <c r="CD15" s="189"/>
      <c r="CE15" s="189"/>
      <c r="CF15" s="189"/>
      <c r="CG15" s="189"/>
      <c r="CH15" s="189"/>
      <c r="CI15" s="189"/>
      <c r="CJ15" s="189"/>
      <c r="CK15" s="13"/>
      <c r="CL15" s="189"/>
      <c r="CM15" s="39"/>
      <c r="CQ15" s="1">
        <f t="shared" si="0"/>
        <v>44409</v>
      </c>
      <c r="CR15">
        <v>31</v>
      </c>
    </row>
    <row r="16" spans="2:96" x14ac:dyDescent="0.35">
      <c r="B16" s="111" t="s">
        <v>218</v>
      </c>
      <c r="C16" s="5"/>
      <c r="D16" s="189"/>
      <c r="E16" s="189"/>
      <c r="F16" s="189"/>
      <c r="G16" s="189"/>
      <c r="H16" s="189"/>
      <c r="I16" s="189"/>
      <c r="J16" s="189"/>
      <c r="K16" s="5"/>
      <c r="L16" s="189"/>
      <c r="M16" s="39"/>
      <c r="AB16" s="111" t="s">
        <v>218</v>
      </c>
      <c r="AC16" s="5"/>
      <c r="AD16" s="189"/>
      <c r="AE16" s="189"/>
      <c r="AF16" s="189"/>
      <c r="AG16" s="189"/>
      <c r="AH16" s="189"/>
      <c r="AI16" s="189"/>
      <c r="AJ16" s="189"/>
      <c r="AK16" s="5"/>
      <c r="AL16" s="189"/>
      <c r="AM16" s="39"/>
      <c r="BB16" s="111" t="s">
        <v>218</v>
      </c>
      <c r="BC16" s="5"/>
      <c r="BD16" s="189"/>
      <c r="BE16" s="189"/>
      <c r="BF16" s="189"/>
      <c r="BG16" s="189"/>
      <c r="BH16" s="189"/>
      <c r="BI16" s="189"/>
      <c r="BJ16" s="189"/>
      <c r="BK16" s="5"/>
      <c r="BL16" s="189"/>
      <c r="BM16" s="39"/>
      <c r="CB16" s="111" t="s">
        <v>218</v>
      </c>
      <c r="CC16" s="5"/>
      <c r="CD16" s="189"/>
      <c r="CE16" s="189"/>
      <c r="CF16" s="189"/>
      <c r="CG16" s="189"/>
      <c r="CH16" s="189"/>
      <c r="CI16" s="189"/>
      <c r="CJ16" s="189"/>
      <c r="CK16" s="5"/>
      <c r="CL16" s="189"/>
      <c r="CM16" s="39"/>
      <c r="CQ16" s="1">
        <f t="shared" si="0"/>
        <v>44440</v>
      </c>
      <c r="CR16">
        <v>30</v>
      </c>
    </row>
    <row r="17" spans="2:96" x14ac:dyDescent="0.35">
      <c r="B17" s="40" t="s">
        <v>207</v>
      </c>
      <c r="C17" s="5"/>
      <c r="D17" s="5">
        <f>IF('Detailed calc'!D22&gt;0,'Detailed calc'!D22,'Standard calc'!D18)</f>
        <v>0</v>
      </c>
      <c r="E17" s="5">
        <f>IF('Detailed calc'!E22&gt;0,'Detailed calc'!E22,'Standard calc'!E18)</f>
        <v>0</v>
      </c>
      <c r="F17" s="5">
        <f>IF('Detailed calc'!F22&gt;0,'Detailed calc'!F22,'Standard calc'!F18)</f>
        <v>0</v>
      </c>
      <c r="G17" s="5">
        <f>IF('Detailed calc'!G22&gt;0,'Detailed calc'!G22,'Standard calc'!G18)</f>
        <v>0</v>
      </c>
      <c r="H17" s="5">
        <f>IF('Detailed calc'!H22&gt;0,'Detailed calc'!H22,'Standard calc'!H18)</f>
        <v>0</v>
      </c>
      <c r="I17" s="5">
        <f>IF('Detailed calc'!I22&gt;0,'Detailed calc'!I22,'Standard calc'!I18)</f>
        <v>0</v>
      </c>
      <c r="J17" s="5">
        <f>IF('Detailed calc'!J22&gt;0,'Detailed calc'!J22,'Standard calc'!J18)</f>
        <v>0</v>
      </c>
      <c r="K17" s="108"/>
      <c r="L17" s="5"/>
      <c r="M17" s="39"/>
      <c r="AB17" s="40" t="s">
        <v>207</v>
      </c>
      <c r="AC17" s="5"/>
      <c r="AD17" s="5">
        <f>IF('Detailed calc'!AD22&gt;0,'Detailed calc'!AD22,'Standard calc'!AD18)</f>
        <v>0</v>
      </c>
      <c r="AE17" s="5">
        <f>IF('Detailed calc'!AE22&gt;0,'Detailed calc'!AE22,'Standard calc'!AE18)</f>
        <v>0</v>
      </c>
      <c r="AF17" s="5">
        <f>IF('Detailed calc'!AF22&gt;0,'Detailed calc'!AF22,'Standard calc'!AF18)</f>
        <v>0</v>
      </c>
      <c r="AG17" s="5">
        <f>IF('Detailed calc'!AG22&gt;0,'Detailed calc'!AG22,'Standard calc'!AG18)</f>
        <v>0</v>
      </c>
      <c r="AH17" s="5">
        <f>IF('Detailed calc'!AH22&gt;0,'Detailed calc'!AH22,'Standard calc'!AH18)</f>
        <v>0</v>
      </c>
      <c r="AI17" s="5">
        <f>IF('Detailed calc'!AI22&gt;0,'Detailed calc'!AI22,'Standard calc'!AI18)</f>
        <v>0</v>
      </c>
      <c r="AJ17" s="5">
        <f>IF('Detailed calc'!AJ22&gt;0,'Detailed calc'!AJ22,'Standard calc'!AJ18)</f>
        <v>0</v>
      </c>
      <c r="AK17" s="108"/>
      <c r="AL17" s="5"/>
      <c r="AM17" s="39"/>
      <c r="BB17" s="40" t="s">
        <v>207</v>
      </c>
      <c r="BC17" s="5"/>
      <c r="BD17" s="5">
        <f>IF('Detailed calc'!BD22&gt;0,'Detailed calc'!BD22,'Standard calc'!BD18)</f>
        <v>0</v>
      </c>
      <c r="BE17" s="5">
        <f>IF('Detailed calc'!BE22&gt;0,'Detailed calc'!BE22,'Standard calc'!BE18)</f>
        <v>0</v>
      </c>
      <c r="BF17" s="5">
        <f>IF('Detailed calc'!BF22&gt;0,'Detailed calc'!BF22,'Standard calc'!BF18)</f>
        <v>0</v>
      </c>
      <c r="BG17" s="5">
        <f>IF('Detailed calc'!BG22&gt;0,'Detailed calc'!BG22,'Standard calc'!BG18)</f>
        <v>0</v>
      </c>
      <c r="BH17" s="5">
        <f>IF('Detailed calc'!BH22&gt;0,'Detailed calc'!BH22,'Standard calc'!BH18)</f>
        <v>0</v>
      </c>
      <c r="BI17" s="5">
        <f>IF('Detailed calc'!BI22&gt;0,'Detailed calc'!BI22,'Standard calc'!BI18)</f>
        <v>0</v>
      </c>
      <c r="BJ17" s="5">
        <f>IF('Detailed calc'!BJ22&gt;0,'Detailed calc'!BJ22,'Standard calc'!BJ18)</f>
        <v>0</v>
      </c>
      <c r="BK17" s="108"/>
      <c r="BL17" s="5"/>
      <c r="BM17" s="39"/>
      <c r="CB17" s="40" t="s">
        <v>207</v>
      </c>
      <c r="CC17" s="5"/>
      <c r="CD17" s="5">
        <f>IF('Detailed calc'!CD22&gt;0,'Detailed calc'!CD22,'Standard calc'!CD18)</f>
        <v>0</v>
      </c>
      <c r="CE17" s="5">
        <f>IF('Detailed calc'!CE22&gt;0,'Detailed calc'!CE22,'Standard calc'!CE18)</f>
        <v>0</v>
      </c>
      <c r="CF17" s="5">
        <f>IF('Detailed calc'!CF22&gt;0,'Detailed calc'!CF22,'Standard calc'!CF18)</f>
        <v>0</v>
      </c>
      <c r="CG17" s="5">
        <f>IF('Detailed calc'!CG22&gt;0,'Detailed calc'!CG22,'Standard calc'!CG18)</f>
        <v>0</v>
      </c>
      <c r="CH17" s="5">
        <f>IF('Detailed calc'!CH22&gt;0,'Detailed calc'!CH22,'Standard calc'!CH18)</f>
        <v>0</v>
      </c>
      <c r="CI17" s="5">
        <f>IF('Detailed calc'!CI22&gt;0,'Detailed calc'!CI22,'Standard calc'!CI18)</f>
        <v>0</v>
      </c>
      <c r="CJ17" s="5">
        <f>IF('Detailed calc'!CJ22&gt;0,'Detailed calc'!CJ22,'Standard calc'!CJ18)</f>
        <v>0</v>
      </c>
      <c r="CK17" s="108"/>
      <c r="CL17" s="5"/>
      <c r="CM17" s="39"/>
      <c r="CQ17" s="1">
        <f t="shared" si="0"/>
        <v>44470</v>
      </c>
      <c r="CR17">
        <v>31</v>
      </c>
    </row>
    <row r="18" spans="2:96" x14ac:dyDescent="0.35">
      <c r="B18" s="72" t="s">
        <v>184</v>
      </c>
      <c r="C18" s="5"/>
      <c r="D18" s="180"/>
      <c r="E18" s="180"/>
      <c r="F18" s="180"/>
      <c r="G18" s="180"/>
      <c r="H18" s="180"/>
      <c r="I18" s="180"/>
      <c r="J18" s="180"/>
      <c r="K18" s="108"/>
      <c r="L18" s="5"/>
      <c r="M18" s="39"/>
      <c r="AB18" s="72" t="s">
        <v>184</v>
      </c>
      <c r="AC18" s="5"/>
      <c r="AD18" s="180"/>
      <c r="AE18" s="180"/>
      <c r="AF18" s="180"/>
      <c r="AG18" s="180"/>
      <c r="AH18" s="180"/>
      <c r="AI18" s="180"/>
      <c r="AJ18" s="180"/>
      <c r="AK18" s="108"/>
      <c r="AL18" s="5"/>
      <c r="AM18" s="39"/>
      <c r="BB18" s="72" t="s">
        <v>184</v>
      </c>
      <c r="BC18" s="5"/>
      <c r="BD18" s="180"/>
      <c r="BE18" s="180"/>
      <c r="BF18" s="180"/>
      <c r="BG18" s="180"/>
      <c r="BH18" s="180"/>
      <c r="BI18" s="180"/>
      <c r="BJ18" s="180"/>
      <c r="BK18" s="108"/>
      <c r="BL18" s="5"/>
      <c r="BM18" s="39"/>
      <c r="CB18" s="72" t="s">
        <v>184</v>
      </c>
      <c r="CC18" s="5"/>
      <c r="CD18" s="180"/>
      <c r="CE18" s="180"/>
      <c r="CF18" s="180"/>
      <c r="CG18" s="180"/>
      <c r="CH18" s="180"/>
      <c r="CI18" s="180"/>
      <c r="CJ18" s="180"/>
      <c r="CK18" s="108"/>
      <c r="CL18" s="5"/>
      <c r="CM18" s="39"/>
      <c r="CQ18" s="1">
        <f t="shared" si="0"/>
        <v>44501</v>
      </c>
      <c r="CR18">
        <v>30</v>
      </c>
    </row>
    <row r="19" spans="2:96" x14ac:dyDescent="0.35">
      <c r="B19" s="40" t="s">
        <v>190</v>
      </c>
      <c r="C19" s="5"/>
      <c r="D19" s="113"/>
      <c r="E19" s="113"/>
      <c r="F19" s="113"/>
      <c r="G19" s="113"/>
      <c r="H19" s="113"/>
      <c r="I19" s="113"/>
      <c r="J19" s="113"/>
      <c r="K19" s="108"/>
      <c r="L19" s="5">
        <f>SUM(D19:J19)</f>
        <v>0</v>
      </c>
      <c r="M19" s="39"/>
      <c r="AB19" s="40" t="s">
        <v>190</v>
      </c>
      <c r="AC19" s="5"/>
      <c r="AD19" s="113"/>
      <c r="AE19" s="113"/>
      <c r="AF19" s="113"/>
      <c r="AG19" s="113"/>
      <c r="AH19" s="113"/>
      <c r="AI19" s="113"/>
      <c r="AJ19" s="113"/>
      <c r="AK19" s="108"/>
      <c r="AL19" s="5">
        <f>SUM(AD19:AJ19)</f>
        <v>0</v>
      </c>
      <c r="AM19" s="39"/>
      <c r="BB19" s="40" t="s">
        <v>190</v>
      </c>
      <c r="BC19" s="5"/>
      <c r="BD19" s="113"/>
      <c r="BE19" s="113"/>
      <c r="BF19" s="113"/>
      <c r="BG19" s="113"/>
      <c r="BH19" s="113"/>
      <c r="BI19" s="113"/>
      <c r="BJ19" s="113"/>
      <c r="BK19" s="108"/>
      <c r="BL19" s="5">
        <f>SUM(BD19:BJ19)</f>
        <v>0</v>
      </c>
      <c r="BM19" s="39"/>
      <c r="CB19" s="40" t="s">
        <v>190</v>
      </c>
      <c r="CC19" s="5"/>
      <c r="CD19" s="180"/>
      <c r="CE19" s="180"/>
      <c r="CF19" s="180"/>
      <c r="CG19" s="180"/>
      <c r="CH19" s="180"/>
      <c r="CI19" s="180"/>
      <c r="CJ19" s="180"/>
      <c r="CK19" s="108"/>
      <c r="CL19" s="5">
        <f>SUM(CD19:CJ19)</f>
        <v>0</v>
      </c>
      <c r="CM19" s="39"/>
      <c r="CQ19" s="1">
        <f t="shared" si="0"/>
        <v>44531</v>
      </c>
      <c r="CR19">
        <v>31</v>
      </c>
    </row>
    <row r="20" spans="2:96" x14ac:dyDescent="0.35">
      <c r="B20" s="40"/>
      <c r="C20" s="5"/>
      <c r="D20" s="13"/>
      <c r="E20" s="13"/>
      <c r="F20" s="13"/>
      <c r="G20" s="13"/>
      <c r="H20" s="13"/>
      <c r="I20" s="13"/>
      <c r="J20" s="13"/>
      <c r="K20" s="108"/>
      <c r="L20" s="5"/>
      <c r="M20" s="39"/>
      <c r="AB20" s="40"/>
      <c r="AC20" s="5"/>
      <c r="AD20" s="13"/>
      <c r="AE20" s="13"/>
      <c r="AF20" s="13"/>
      <c r="AG20" s="13"/>
      <c r="AH20" s="13"/>
      <c r="AI20" s="13"/>
      <c r="AJ20" s="13"/>
      <c r="AK20" s="108"/>
      <c r="AL20" s="5"/>
      <c r="AM20" s="39"/>
      <c r="BB20" s="40"/>
      <c r="BC20" s="5"/>
      <c r="BD20" s="13"/>
      <c r="BE20" s="13"/>
      <c r="BF20" s="13"/>
      <c r="BG20" s="13"/>
      <c r="BH20" s="13"/>
      <c r="BI20" s="13"/>
      <c r="BJ20" s="13"/>
      <c r="BK20" s="108"/>
      <c r="BL20" s="5"/>
      <c r="BM20" s="39"/>
      <c r="CB20" s="40"/>
      <c r="CC20" s="5"/>
      <c r="CD20" s="13"/>
      <c r="CE20" s="13"/>
      <c r="CF20" s="13"/>
      <c r="CG20" s="13"/>
      <c r="CH20" s="13"/>
      <c r="CI20" s="13"/>
      <c r="CJ20" s="13"/>
      <c r="CK20" s="108"/>
      <c r="CL20" s="5"/>
      <c r="CM20" s="39"/>
      <c r="CQ20" s="1">
        <f t="shared" si="0"/>
        <v>44562</v>
      </c>
      <c r="CR20">
        <v>31</v>
      </c>
    </row>
    <row r="21" spans="2:96" x14ac:dyDescent="0.35">
      <c r="B21" s="72" t="s">
        <v>191</v>
      </c>
      <c r="C21" s="5"/>
      <c r="D21" s="215">
        <f>IFERROR(D18/D11,0)</f>
        <v>0</v>
      </c>
      <c r="E21" s="215">
        <f>IFERROR(E18/E11,0)</f>
        <v>0</v>
      </c>
      <c r="F21" s="215">
        <f t="shared" ref="F21:J21" si="9">IFERROR(F18/F11,0)</f>
        <v>0</v>
      </c>
      <c r="G21" s="215">
        <f t="shared" si="9"/>
        <v>0</v>
      </c>
      <c r="H21" s="215">
        <f t="shared" si="9"/>
        <v>0</v>
      </c>
      <c r="I21" s="215">
        <f t="shared" si="9"/>
        <v>0</v>
      </c>
      <c r="J21" s="215">
        <f t="shared" si="9"/>
        <v>0</v>
      </c>
      <c r="K21" s="108"/>
      <c r="L21" s="5"/>
      <c r="M21" s="39"/>
      <c r="AB21" s="72" t="s">
        <v>191</v>
      </c>
      <c r="AC21" s="5"/>
      <c r="AD21" s="215">
        <f>IFERROR(AD18/AD11,0)</f>
        <v>0</v>
      </c>
      <c r="AE21" s="215">
        <f t="shared" ref="AE21:AJ21" si="10">IFERROR(AE18/AE11,0)</f>
        <v>0</v>
      </c>
      <c r="AF21" s="215">
        <f t="shared" si="10"/>
        <v>0</v>
      </c>
      <c r="AG21" s="215">
        <f t="shared" si="10"/>
        <v>0</v>
      </c>
      <c r="AH21" s="215">
        <f t="shared" si="10"/>
        <v>0</v>
      </c>
      <c r="AI21" s="215">
        <f t="shared" si="10"/>
        <v>0</v>
      </c>
      <c r="AJ21" s="215">
        <f t="shared" si="10"/>
        <v>0</v>
      </c>
      <c r="AK21" s="108"/>
      <c r="AL21" s="5"/>
      <c r="AM21" s="39"/>
      <c r="BB21" s="72" t="s">
        <v>191</v>
      </c>
      <c r="BC21" s="5"/>
      <c r="BD21" s="215">
        <f>IFERROR(BD18/BD11,0)</f>
        <v>0</v>
      </c>
      <c r="BE21" s="215">
        <f t="shared" ref="BE21:BJ21" si="11">IFERROR(BE18/BE11,0)</f>
        <v>0</v>
      </c>
      <c r="BF21" s="215">
        <f t="shared" si="11"/>
        <v>0</v>
      </c>
      <c r="BG21" s="215">
        <f t="shared" si="11"/>
        <v>0</v>
      </c>
      <c r="BH21" s="215">
        <f t="shared" si="11"/>
        <v>0</v>
      </c>
      <c r="BI21" s="215">
        <f t="shared" si="11"/>
        <v>0</v>
      </c>
      <c r="BJ21" s="215">
        <f t="shared" si="11"/>
        <v>0</v>
      </c>
      <c r="BK21" s="108"/>
      <c r="BL21" s="5"/>
      <c r="BM21" s="39"/>
      <c r="CB21" s="72" t="s">
        <v>191</v>
      </c>
      <c r="CC21" s="5"/>
      <c r="CD21" s="215">
        <f>IFERROR(CD18/CD11,0)</f>
        <v>0</v>
      </c>
      <c r="CE21" s="215">
        <f t="shared" ref="CE21:CJ21" si="12">IFERROR(CE18/CE11,0)</f>
        <v>0</v>
      </c>
      <c r="CF21" s="215">
        <f t="shared" si="12"/>
        <v>0</v>
      </c>
      <c r="CG21" s="215">
        <f t="shared" si="12"/>
        <v>0</v>
      </c>
      <c r="CH21" s="215">
        <f t="shared" si="12"/>
        <v>0</v>
      </c>
      <c r="CI21" s="215">
        <f t="shared" si="12"/>
        <v>0</v>
      </c>
      <c r="CJ21" s="215">
        <f t="shared" si="12"/>
        <v>0</v>
      </c>
      <c r="CK21" s="108"/>
      <c r="CL21" s="5"/>
      <c r="CM21" s="39"/>
      <c r="CQ21" s="1">
        <f t="shared" si="0"/>
        <v>44593</v>
      </c>
      <c r="CR21">
        <v>28</v>
      </c>
    </row>
    <row r="22" spans="2:96" x14ac:dyDescent="0.35">
      <c r="B22" s="72" t="s">
        <v>192</v>
      </c>
      <c r="C22" s="5"/>
      <c r="D22" s="215">
        <f>H6</f>
        <v>40</v>
      </c>
      <c r="E22" s="215">
        <f>D22</f>
        <v>40</v>
      </c>
      <c r="F22" s="215">
        <f t="shared" ref="F22:J22" si="13">E22</f>
        <v>40</v>
      </c>
      <c r="G22" s="215">
        <f t="shared" si="13"/>
        <v>40</v>
      </c>
      <c r="H22" s="215">
        <f t="shared" si="13"/>
        <v>40</v>
      </c>
      <c r="I22" s="215">
        <f t="shared" si="13"/>
        <v>40</v>
      </c>
      <c r="J22" s="215">
        <f t="shared" si="13"/>
        <v>40</v>
      </c>
      <c r="K22" s="108"/>
      <c r="L22" s="5"/>
      <c r="M22" s="39"/>
      <c r="AB22" s="72" t="s">
        <v>192</v>
      </c>
      <c r="AC22" s="5"/>
      <c r="AD22" s="215">
        <f>AH6</f>
        <v>40</v>
      </c>
      <c r="AE22" s="215">
        <f>AD22</f>
        <v>40</v>
      </c>
      <c r="AF22" s="215">
        <f t="shared" ref="AF22:AJ22" si="14">AE22</f>
        <v>40</v>
      </c>
      <c r="AG22" s="215">
        <f t="shared" si="14"/>
        <v>40</v>
      </c>
      <c r="AH22" s="215">
        <f t="shared" si="14"/>
        <v>40</v>
      </c>
      <c r="AI22" s="215">
        <f t="shared" si="14"/>
        <v>40</v>
      </c>
      <c r="AJ22" s="215">
        <f t="shared" si="14"/>
        <v>40</v>
      </c>
      <c r="AK22" s="108"/>
      <c r="AL22" s="5"/>
      <c r="AM22" s="39"/>
      <c r="BB22" s="72" t="s">
        <v>192</v>
      </c>
      <c r="BC22" s="5"/>
      <c r="BD22" s="215">
        <f>BH6</f>
        <v>40</v>
      </c>
      <c r="BE22" s="215">
        <f>BD22</f>
        <v>40</v>
      </c>
      <c r="BF22" s="215">
        <f t="shared" ref="BF22:BJ22" si="15">BE22</f>
        <v>40</v>
      </c>
      <c r="BG22" s="215">
        <f t="shared" si="15"/>
        <v>40</v>
      </c>
      <c r="BH22" s="215">
        <f t="shared" si="15"/>
        <v>40</v>
      </c>
      <c r="BI22" s="215">
        <f t="shared" si="15"/>
        <v>40</v>
      </c>
      <c r="BJ22" s="215">
        <f t="shared" si="15"/>
        <v>40</v>
      </c>
      <c r="BK22" s="108"/>
      <c r="BL22" s="5"/>
      <c r="BM22" s="39"/>
      <c r="CB22" s="72" t="s">
        <v>192</v>
      </c>
      <c r="CC22" s="5"/>
      <c r="CD22" s="215">
        <f>CH6</f>
        <v>40</v>
      </c>
      <c r="CE22" s="215">
        <f>CD22</f>
        <v>40</v>
      </c>
      <c r="CF22" s="215">
        <f t="shared" ref="CF22:CJ22" si="16">CE22</f>
        <v>40</v>
      </c>
      <c r="CG22" s="215">
        <f t="shared" si="16"/>
        <v>40</v>
      </c>
      <c r="CH22" s="215">
        <f t="shared" si="16"/>
        <v>40</v>
      </c>
      <c r="CI22" s="215">
        <f t="shared" si="16"/>
        <v>40</v>
      </c>
      <c r="CJ22" s="215">
        <f t="shared" si="16"/>
        <v>40</v>
      </c>
      <c r="CK22" s="108"/>
      <c r="CL22" s="5"/>
      <c r="CM22" s="39"/>
      <c r="CQ22" s="1">
        <f t="shared" si="0"/>
        <v>44621</v>
      </c>
      <c r="CR22">
        <v>31</v>
      </c>
    </row>
    <row r="23" spans="2:96" x14ac:dyDescent="0.35">
      <c r="B23" s="72" t="s">
        <v>193</v>
      </c>
      <c r="C23" s="5"/>
      <c r="D23" s="215">
        <f>IF(D18&gt;D19,(D18-D19)/D11,0)</f>
        <v>0</v>
      </c>
      <c r="E23" s="215">
        <f t="shared" ref="E23:J23" si="17">IF(E18&gt;E19,(E18-E19)/E11,0)</f>
        <v>0</v>
      </c>
      <c r="F23" s="215">
        <f t="shared" si="17"/>
        <v>0</v>
      </c>
      <c r="G23" s="215">
        <f t="shared" si="17"/>
        <v>0</v>
      </c>
      <c r="H23" s="215">
        <f t="shared" si="17"/>
        <v>0</v>
      </c>
      <c r="I23" s="215">
        <f t="shared" si="17"/>
        <v>0</v>
      </c>
      <c r="J23" s="215">
        <f t="shared" si="17"/>
        <v>0</v>
      </c>
      <c r="K23" s="108"/>
      <c r="L23" s="5"/>
      <c r="M23" s="39"/>
      <c r="AB23" s="72" t="s">
        <v>193</v>
      </c>
      <c r="AC23" s="5"/>
      <c r="AD23" s="215">
        <f>IF(AD18&gt;AD19,(AD18-AD19)/AD11,0)</f>
        <v>0</v>
      </c>
      <c r="AE23" s="215">
        <f t="shared" ref="AE23:AJ23" si="18">IF(AE18&gt;AE19,(AE18-AE19)/AE11,0)</f>
        <v>0</v>
      </c>
      <c r="AF23" s="215">
        <f t="shared" si="18"/>
        <v>0</v>
      </c>
      <c r="AG23" s="215">
        <f t="shared" si="18"/>
        <v>0</v>
      </c>
      <c r="AH23" s="215">
        <f t="shared" si="18"/>
        <v>0</v>
      </c>
      <c r="AI23" s="215">
        <f t="shared" si="18"/>
        <v>0</v>
      </c>
      <c r="AJ23" s="215">
        <f t="shared" si="18"/>
        <v>0</v>
      </c>
      <c r="AK23" s="108"/>
      <c r="AL23" s="5"/>
      <c r="AM23" s="39"/>
      <c r="BB23" s="72" t="s">
        <v>193</v>
      </c>
      <c r="BC23" s="5"/>
      <c r="BD23" s="215">
        <f>IF(BD18&gt;BD19,(BD18-BD19)/BD11,0)</f>
        <v>0</v>
      </c>
      <c r="BE23" s="215">
        <f>IF(BE18&gt;BE19,(BE18-BE19)/BE11,0)</f>
        <v>0</v>
      </c>
      <c r="BF23" s="215">
        <f t="shared" ref="BF23:BJ23" si="19">IF(BF18&gt;BF19,(BF18-BF19)/BF11,0)</f>
        <v>0</v>
      </c>
      <c r="BG23" s="215">
        <f t="shared" si="19"/>
        <v>0</v>
      </c>
      <c r="BH23" s="215">
        <f t="shared" si="19"/>
        <v>0</v>
      </c>
      <c r="BI23" s="215">
        <f t="shared" si="19"/>
        <v>0</v>
      </c>
      <c r="BJ23" s="215">
        <f t="shared" si="19"/>
        <v>0</v>
      </c>
      <c r="BK23" s="108"/>
      <c r="BL23" s="5"/>
      <c r="BM23" s="39"/>
      <c r="CB23" s="72" t="s">
        <v>193</v>
      </c>
      <c r="CC23" s="5"/>
      <c r="CD23" s="215">
        <f>IF(CD18&gt;CD19,(CD18-CD19)/CD11,0)</f>
        <v>0</v>
      </c>
      <c r="CE23" s="215">
        <f t="shared" ref="CE23:CJ23" si="20">IF(CE18&gt;CE19,(CE18-CE19)/CE11,0)</f>
        <v>0</v>
      </c>
      <c r="CF23" s="215">
        <f t="shared" si="20"/>
        <v>0</v>
      </c>
      <c r="CG23" s="215">
        <f t="shared" si="20"/>
        <v>0</v>
      </c>
      <c r="CH23" s="215">
        <f t="shared" si="20"/>
        <v>0</v>
      </c>
      <c r="CI23" s="215">
        <f t="shared" si="20"/>
        <v>0</v>
      </c>
      <c r="CJ23" s="215">
        <f t="shared" si="20"/>
        <v>0</v>
      </c>
      <c r="CK23" s="108"/>
      <c r="CL23" s="5"/>
      <c r="CM23" s="39"/>
    </row>
    <row r="24" spans="2:96" x14ac:dyDescent="0.35">
      <c r="B24" s="217" t="s">
        <v>186</v>
      </c>
      <c r="C24" s="84"/>
      <c r="D24" s="218">
        <f t="shared" ref="D24:J24" si="21">D23*D11</f>
        <v>0</v>
      </c>
      <c r="E24" s="218">
        <f t="shared" si="21"/>
        <v>0</v>
      </c>
      <c r="F24" s="218">
        <f t="shared" si="21"/>
        <v>0</v>
      </c>
      <c r="G24" s="218">
        <f t="shared" si="21"/>
        <v>0</v>
      </c>
      <c r="H24" s="218">
        <f t="shared" si="21"/>
        <v>0</v>
      </c>
      <c r="I24" s="218">
        <f t="shared" si="21"/>
        <v>0</v>
      </c>
      <c r="J24" s="218">
        <f t="shared" si="21"/>
        <v>0</v>
      </c>
      <c r="K24" s="108"/>
      <c r="L24" s="5"/>
      <c r="M24" s="39"/>
      <c r="AB24" s="217" t="s">
        <v>186</v>
      </c>
      <c r="AC24" s="84"/>
      <c r="AD24" s="218">
        <f>AD23*AD11</f>
        <v>0</v>
      </c>
      <c r="AE24" s="218">
        <f t="shared" ref="AE24:AJ24" si="22">AE23*AE11</f>
        <v>0</v>
      </c>
      <c r="AF24" s="218">
        <f t="shared" si="22"/>
        <v>0</v>
      </c>
      <c r="AG24" s="218">
        <f t="shared" si="22"/>
        <v>0</v>
      </c>
      <c r="AH24" s="218">
        <f t="shared" si="22"/>
        <v>0</v>
      </c>
      <c r="AI24" s="218">
        <f t="shared" si="22"/>
        <v>0</v>
      </c>
      <c r="AJ24" s="218">
        <f t="shared" si="22"/>
        <v>0</v>
      </c>
      <c r="AK24" s="108"/>
      <c r="AL24" s="5"/>
      <c r="AM24" s="39"/>
      <c r="BB24" s="217" t="s">
        <v>186</v>
      </c>
      <c r="BC24" s="84"/>
      <c r="BD24" s="218">
        <f>BD23*BD11</f>
        <v>0</v>
      </c>
      <c r="BE24" s="218">
        <f>BE23*BE11</f>
        <v>0</v>
      </c>
      <c r="BF24" s="218">
        <f t="shared" ref="BF24:BJ24" si="23">BF23*BF11</f>
        <v>0</v>
      </c>
      <c r="BG24" s="218">
        <f t="shared" si="23"/>
        <v>0</v>
      </c>
      <c r="BH24" s="218">
        <f t="shared" si="23"/>
        <v>0</v>
      </c>
      <c r="BI24" s="218">
        <f t="shared" si="23"/>
        <v>0</v>
      </c>
      <c r="BJ24" s="218">
        <f t="shared" si="23"/>
        <v>0</v>
      </c>
      <c r="BK24" s="108"/>
      <c r="BL24" s="5"/>
      <c r="BM24" s="39"/>
      <c r="CB24" s="217" t="s">
        <v>186</v>
      </c>
      <c r="CC24" s="84"/>
      <c r="CD24" s="218">
        <f t="shared" ref="CD24:CJ24" si="24">CD23*CD11</f>
        <v>0</v>
      </c>
      <c r="CE24" s="218">
        <f t="shared" si="24"/>
        <v>0</v>
      </c>
      <c r="CF24" s="218">
        <f t="shared" si="24"/>
        <v>0</v>
      </c>
      <c r="CG24" s="218">
        <f t="shared" si="24"/>
        <v>0</v>
      </c>
      <c r="CH24" s="218">
        <f t="shared" si="24"/>
        <v>0</v>
      </c>
      <c r="CI24" s="218">
        <f t="shared" si="24"/>
        <v>0</v>
      </c>
      <c r="CJ24" s="218">
        <f t="shared" si="24"/>
        <v>0</v>
      </c>
      <c r="CK24" s="108"/>
      <c r="CL24" s="5"/>
      <c r="CM24" s="39"/>
    </row>
    <row r="25" spans="2:96" x14ac:dyDescent="0.35">
      <c r="B25" s="111" t="s">
        <v>194</v>
      </c>
      <c r="C25" s="82" t="s">
        <v>142</v>
      </c>
      <c r="D25" s="216" t="s">
        <v>119</v>
      </c>
      <c r="E25" s="216" t="s">
        <v>119</v>
      </c>
      <c r="F25" s="216" t="s">
        <v>119</v>
      </c>
      <c r="G25" s="216" t="s">
        <v>119</v>
      </c>
      <c r="H25" s="216" t="s">
        <v>118</v>
      </c>
      <c r="I25" s="216" t="s">
        <v>119</v>
      </c>
      <c r="J25" s="216" t="s">
        <v>119</v>
      </c>
      <c r="K25" s="108"/>
      <c r="L25" s="5"/>
      <c r="M25" s="39"/>
      <c r="AB25" s="111" t="s">
        <v>194</v>
      </c>
      <c r="AC25" s="82" t="s">
        <v>142</v>
      </c>
      <c r="AD25" s="216" t="s">
        <v>119</v>
      </c>
      <c r="AE25" s="216" t="s">
        <v>119</v>
      </c>
      <c r="AF25" s="216" t="s">
        <v>119</v>
      </c>
      <c r="AG25" s="216" t="s">
        <v>119</v>
      </c>
      <c r="AH25" s="216" t="s">
        <v>119</v>
      </c>
      <c r="AI25" s="216" t="s">
        <v>119</v>
      </c>
      <c r="AJ25" s="216" t="s">
        <v>119</v>
      </c>
      <c r="AK25" s="108"/>
      <c r="AL25" s="5"/>
      <c r="AM25" s="39"/>
      <c r="BB25" s="111" t="s">
        <v>194</v>
      </c>
      <c r="BC25" s="82" t="s">
        <v>142</v>
      </c>
      <c r="BD25" s="216" t="s">
        <v>119</v>
      </c>
      <c r="BE25" s="216" t="s">
        <v>119</v>
      </c>
      <c r="BF25" s="216" t="s">
        <v>119</v>
      </c>
      <c r="BG25" s="216" t="s">
        <v>119</v>
      </c>
      <c r="BH25" s="216" t="s">
        <v>119</v>
      </c>
      <c r="BI25" s="216" t="s">
        <v>119</v>
      </c>
      <c r="BJ25" s="216" t="s">
        <v>119</v>
      </c>
      <c r="BK25" s="108"/>
      <c r="BL25" s="5"/>
      <c r="BM25" s="39"/>
      <c r="CB25" s="111" t="s">
        <v>194</v>
      </c>
      <c r="CC25" s="82" t="s">
        <v>142</v>
      </c>
      <c r="CD25" s="216" t="s">
        <v>119</v>
      </c>
      <c r="CE25" s="216" t="s">
        <v>119</v>
      </c>
      <c r="CF25" s="216" t="s">
        <v>119</v>
      </c>
      <c r="CG25" s="216" t="s">
        <v>119</v>
      </c>
      <c r="CH25" s="216" t="s">
        <v>119</v>
      </c>
      <c r="CI25" s="216" t="s">
        <v>119</v>
      </c>
      <c r="CJ25" s="216" t="s">
        <v>119</v>
      </c>
      <c r="CK25" s="108"/>
      <c r="CL25" s="5"/>
      <c r="CM25" s="39"/>
    </row>
    <row r="26" spans="2:96" x14ac:dyDescent="0.35">
      <c r="B26" s="40"/>
      <c r="C26" s="5"/>
      <c r="D26" s="5"/>
      <c r="E26" s="5"/>
      <c r="F26" s="5"/>
      <c r="G26" s="5"/>
      <c r="H26" s="5"/>
      <c r="I26" s="5"/>
      <c r="J26" s="5"/>
      <c r="K26" s="108"/>
      <c r="L26" s="5"/>
      <c r="M26" s="39"/>
      <c r="AB26" s="40"/>
      <c r="AC26" s="5"/>
      <c r="AD26" s="5"/>
      <c r="AE26" s="5"/>
      <c r="AF26" s="5"/>
      <c r="AG26" s="5"/>
      <c r="AH26" s="5"/>
      <c r="AI26" s="5"/>
      <c r="AJ26" s="5"/>
      <c r="AK26" s="108"/>
      <c r="AL26" s="5"/>
      <c r="AM26" s="39"/>
      <c r="BB26" s="40"/>
      <c r="BC26" s="5"/>
      <c r="BD26" s="5"/>
      <c r="BE26" s="5"/>
      <c r="BF26" s="5"/>
      <c r="BG26" s="5"/>
      <c r="BH26" s="5"/>
      <c r="BI26" s="5"/>
      <c r="BJ26" s="5"/>
      <c r="BK26" s="108"/>
      <c r="BL26" s="5"/>
      <c r="BM26" s="39"/>
      <c r="CB26" s="40"/>
      <c r="CC26" s="5"/>
      <c r="CD26" s="5"/>
      <c r="CE26" s="5"/>
      <c r="CF26" s="5"/>
      <c r="CG26" s="5"/>
      <c r="CH26" s="5"/>
      <c r="CI26" s="5"/>
      <c r="CJ26" s="5"/>
      <c r="CK26" s="108"/>
      <c r="CL26" s="5"/>
      <c r="CM26" s="39"/>
    </row>
    <row r="27" spans="2:96" x14ac:dyDescent="0.35">
      <c r="B27" s="40"/>
      <c r="C27" s="108"/>
      <c r="D27" s="5"/>
      <c r="E27" s="5"/>
      <c r="F27" s="5"/>
      <c r="G27" s="5"/>
      <c r="H27" s="5"/>
      <c r="I27" s="5"/>
      <c r="J27" s="5"/>
      <c r="K27" s="108"/>
      <c r="L27" s="5"/>
      <c r="M27" s="39"/>
      <c r="AB27" s="40"/>
      <c r="AC27" s="108"/>
      <c r="AD27" s="5"/>
      <c r="AE27" s="5"/>
      <c r="AF27" s="5"/>
      <c r="AG27" s="5"/>
      <c r="AH27" s="5"/>
      <c r="AI27" s="5"/>
      <c r="AJ27" s="5"/>
      <c r="AK27" s="108"/>
      <c r="AL27" s="5"/>
      <c r="AM27" s="39"/>
      <c r="BB27" s="40"/>
      <c r="BC27" s="108"/>
      <c r="BD27" s="5"/>
      <c r="BE27" s="5"/>
      <c r="BF27" s="5"/>
      <c r="BG27" s="5"/>
      <c r="BH27" s="5"/>
      <c r="BI27" s="5"/>
      <c r="BJ27" s="5"/>
      <c r="BK27" s="108"/>
      <c r="BL27" s="5"/>
      <c r="BM27" s="39"/>
      <c r="CB27" s="40"/>
      <c r="CC27" s="108"/>
      <c r="CD27" s="5"/>
      <c r="CE27" s="5"/>
      <c r="CF27" s="5"/>
      <c r="CG27" s="5"/>
      <c r="CH27" s="5"/>
      <c r="CI27" s="5"/>
      <c r="CJ27" s="5"/>
      <c r="CK27" s="108"/>
      <c r="CL27" s="5"/>
      <c r="CM27" s="39"/>
    </row>
    <row r="28" spans="2:96" x14ac:dyDescent="0.35">
      <c r="B28" s="40" t="s">
        <v>178</v>
      </c>
      <c r="C28" s="116">
        <v>0</v>
      </c>
      <c r="D28" s="5" t="s">
        <v>33</v>
      </c>
      <c r="E28" s="5"/>
      <c r="F28" s="5"/>
      <c r="G28" s="5"/>
      <c r="H28" s="5"/>
      <c r="I28" s="5"/>
      <c r="J28" s="5"/>
      <c r="K28" s="108"/>
      <c r="L28" s="5"/>
      <c r="M28" s="39"/>
      <c r="AB28" s="40" t="s">
        <v>178</v>
      </c>
      <c r="AC28" s="116">
        <f>C28</f>
        <v>0</v>
      </c>
      <c r="AD28" s="5" t="s">
        <v>33</v>
      </c>
      <c r="AE28" s="5"/>
      <c r="AF28" s="5"/>
      <c r="AG28" s="5"/>
      <c r="AH28" s="5"/>
      <c r="AI28" s="5"/>
      <c r="AJ28" s="5"/>
      <c r="AK28" s="108"/>
      <c r="AL28" s="5"/>
      <c r="AM28" s="39"/>
      <c r="BB28" s="40" t="s">
        <v>178</v>
      </c>
      <c r="BC28" s="116">
        <f>AC28</f>
        <v>0</v>
      </c>
      <c r="BD28" s="5" t="s">
        <v>33</v>
      </c>
      <c r="BE28" s="5"/>
      <c r="BF28" s="5"/>
      <c r="BG28" s="5"/>
      <c r="BH28" s="5"/>
      <c r="BI28" s="5"/>
      <c r="BJ28" s="5"/>
      <c r="BK28" s="108"/>
      <c r="BL28" s="5"/>
      <c r="BM28" s="39"/>
      <c r="CB28" s="40" t="s">
        <v>178</v>
      </c>
      <c r="CC28" s="116">
        <f>BC28</f>
        <v>0</v>
      </c>
      <c r="CD28" s="5" t="s">
        <v>33</v>
      </c>
      <c r="CE28" s="5"/>
      <c r="CF28" s="5"/>
      <c r="CG28" s="5"/>
      <c r="CH28" s="5"/>
      <c r="CI28" s="5"/>
      <c r="CJ28" s="5"/>
      <c r="CK28" s="108"/>
      <c r="CL28" s="5"/>
      <c r="CM28" s="39"/>
    </row>
    <row r="29" spans="2:96" x14ac:dyDescent="0.35">
      <c r="B29" s="40" t="s">
        <v>180</v>
      </c>
      <c r="C29" s="116">
        <v>0</v>
      </c>
      <c r="D29" s="5" t="s">
        <v>33</v>
      </c>
      <c r="E29" s="5"/>
      <c r="F29" s="5"/>
      <c r="G29" s="5"/>
      <c r="H29" s="5"/>
      <c r="I29" s="5"/>
      <c r="J29" s="5"/>
      <c r="K29" s="108"/>
      <c r="L29" s="5"/>
      <c r="M29" s="39"/>
      <c r="AB29" s="40" t="s">
        <v>180</v>
      </c>
      <c r="AC29" s="116">
        <f>C29</f>
        <v>0</v>
      </c>
      <c r="AD29" s="5" t="s">
        <v>33</v>
      </c>
      <c r="AE29" s="5"/>
      <c r="AF29" s="5"/>
      <c r="AG29" s="5"/>
      <c r="AH29" s="5"/>
      <c r="AI29" s="5"/>
      <c r="AJ29" s="5"/>
      <c r="AK29" s="108"/>
      <c r="AL29" s="5"/>
      <c r="AM29" s="39"/>
      <c r="BB29" s="40" t="s">
        <v>180</v>
      </c>
      <c r="BC29" s="116">
        <f t="shared" ref="BC29:BC31" si="25">AC29</f>
        <v>0</v>
      </c>
      <c r="BD29" s="5" t="s">
        <v>33</v>
      </c>
      <c r="BE29" s="5"/>
      <c r="BF29" s="5"/>
      <c r="BG29" s="5"/>
      <c r="BH29" s="5"/>
      <c r="BI29" s="5"/>
      <c r="BJ29" s="5"/>
      <c r="BK29" s="108"/>
      <c r="BL29" s="5"/>
      <c r="BM29" s="39"/>
      <c r="CB29" s="40" t="s">
        <v>180</v>
      </c>
      <c r="CC29" s="116">
        <f t="shared" ref="CC29:CC31" si="26">BC29</f>
        <v>0</v>
      </c>
      <c r="CD29" s="5" t="s">
        <v>33</v>
      </c>
      <c r="CE29" s="5"/>
      <c r="CF29" s="5"/>
      <c r="CG29" s="5"/>
      <c r="CH29" s="5"/>
      <c r="CI29" s="5"/>
      <c r="CJ29" s="5"/>
      <c r="CK29" s="108"/>
      <c r="CL29" s="5"/>
      <c r="CM29" s="39"/>
    </row>
    <row r="30" spans="2:96" x14ac:dyDescent="0.35">
      <c r="B30" s="40" t="s">
        <v>179</v>
      </c>
      <c r="C30" s="116">
        <v>0</v>
      </c>
      <c r="D30" s="5" t="s">
        <v>71</v>
      </c>
      <c r="E30" s="5"/>
      <c r="F30" s="5"/>
      <c r="G30" s="5"/>
      <c r="H30" s="5"/>
      <c r="I30" s="5"/>
      <c r="J30" s="5"/>
      <c r="K30" s="108"/>
      <c r="L30" s="5"/>
      <c r="M30" s="39"/>
      <c r="AB30" s="40" t="s">
        <v>179</v>
      </c>
      <c r="AC30" s="116">
        <f t="shared" ref="AC30:AC31" si="27">C30</f>
        <v>0</v>
      </c>
      <c r="AD30" s="5" t="s">
        <v>71</v>
      </c>
      <c r="AE30" s="5"/>
      <c r="AF30" s="5"/>
      <c r="AG30" s="5"/>
      <c r="AH30" s="5"/>
      <c r="AI30" s="5"/>
      <c r="AJ30" s="5"/>
      <c r="AK30" s="108"/>
      <c r="AL30" s="5"/>
      <c r="AM30" s="39"/>
      <c r="BB30" s="40" t="s">
        <v>179</v>
      </c>
      <c r="BC30" s="116">
        <f t="shared" si="25"/>
        <v>0</v>
      </c>
      <c r="BD30" s="5" t="s">
        <v>71</v>
      </c>
      <c r="BE30" s="5"/>
      <c r="BF30" s="5"/>
      <c r="BG30" s="5"/>
      <c r="BH30" s="5"/>
      <c r="BI30" s="5"/>
      <c r="BJ30" s="5"/>
      <c r="BK30" s="108"/>
      <c r="BL30" s="5"/>
      <c r="BM30" s="39"/>
      <c r="CB30" s="40" t="s">
        <v>179</v>
      </c>
      <c r="CC30" s="116">
        <f t="shared" si="26"/>
        <v>0</v>
      </c>
      <c r="CD30" s="5" t="s">
        <v>71</v>
      </c>
      <c r="CE30" s="5"/>
      <c r="CF30" s="5"/>
      <c r="CG30" s="5"/>
      <c r="CH30" s="5"/>
      <c r="CI30" s="5"/>
      <c r="CJ30" s="5"/>
      <c r="CK30" s="108"/>
      <c r="CL30" s="5"/>
      <c r="CM30" s="39"/>
    </row>
    <row r="31" spans="2:96" x14ac:dyDescent="0.35">
      <c r="B31" s="40" t="s">
        <v>181</v>
      </c>
      <c r="C31" s="116">
        <v>0</v>
      </c>
      <c r="D31" s="13" t="s">
        <v>71</v>
      </c>
      <c r="E31" s="5"/>
      <c r="F31" s="5"/>
      <c r="G31" s="5"/>
      <c r="H31" s="5"/>
      <c r="I31" s="5"/>
      <c r="J31" s="5"/>
      <c r="K31" s="108"/>
      <c r="L31" s="5"/>
      <c r="M31" s="39"/>
      <c r="AB31" s="40" t="s">
        <v>181</v>
      </c>
      <c r="AC31" s="116">
        <f t="shared" si="27"/>
        <v>0</v>
      </c>
      <c r="AD31" s="13" t="s">
        <v>71</v>
      </c>
      <c r="AE31" s="5"/>
      <c r="AF31" s="5"/>
      <c r="AG31" s="5"/>
      <c r="AH31" s="5"/>
      <c r="AI31" s="5"/>
      <c r="AJ31" s="5"/>
      <c r="AK31" s="108"/>
      <c r="AL31" s="5"/>
      <c r="AM31" s="39"/>
      <c r="BB31" s="40" t="s">
        <v>181</v>
      </c>
      <c r="BC31" s="116">
        <f t="shared" si="25"/>
        <v>0</v>
      </c>
      <c r="BD31" s="13" t="s">
        <v>71</v>
      </c>
      <c r="BE31" s="5"/>
      <c r="BF31" s="5"/>
      <c r="BG31" s="5"/>
      <c r="BH31" s="5"/>
      <c r="BI31" s="5"/>
      <c r="BJ31" s="5"/>
      <c r="BK31" s="108"/>
      <c r="BL31" s="5"/>
      <c r="BM31" s="39"/>
      <c r="CB31" s="40" t="s">
        <v>181</v>
      </c>
      <c r="CC31" s="116">
        <f t="shared" si="26"/>
        <v>0</v>
      </c>
      <c r="CD31" s="13" t="s">
        <v>71</v>
      </c>
      <c r="CE31" s="5"/>
      <c r="CF31" s="5"/>
      <c r="CG31" s="5"/>
      <c r="CH31" s="5"/>
      <c r="CI31" s="5"/>
      <c r="CJ31" s="5"/>
      <c r="CK31" s="108"/>
      <c r="CL31" s="5"/>
      <c r="CM31" s="39"/>
    </row>
    <row r="32" spans="2:96" x14ac:dyDescent="0.35">
      <c r="B32" s="40"/>
      <c r="C32" s="90"/>
      <c r="D32" s="5"/>
      <c r="E32" s="5"/>
      <c r="F32" s="5"/>
      <c r="G32" s="5"/>
      <c r="H32" s="5"/>
      <c r="I32" s="5"/>
      <c r="J32" s="5"/>
      <c r="K32" s="108"/>
      <c r="L32" s="5"/>
      <c r="M32" s="39"/>
      <c r="AB32" s="40"/>
      <c r="AC32" s="90"/>
      <c r="AD32" s="5"/>
      <c r="AE32" s="5"/>
      <c r="AF32" s="5"/>
      <c r="AG32" s="5"/>
      <c r="AH32" s="5"/>
      <c r="AI32" s="5"/>
      <c r="AJ32" s="5"/>
      <c r="AK32" s="108"/>
      <c r="AL32" s="5"/>
      <c r="AM32" s="39"/>
      <c r="BB32" s="40"/>
      <c r="BC32" s="90"/>
      <c r="BD32" s="5"/>
      <c r="BE32" s="5"/>
      <c r="BF32" s="5"/>
      <c r="BG32" s="5"/>
      <c r="BH32" s="5"/>
      <c r="BI32" s="5"/>
      <c r="BJ32" s="5"/>
      <c r="BK32" s="108"/>
      <c r="BL32" s="5"/>
      <c r="BM32" s="39"/>
      <c r="CB32" s="40"/>
      <c r="CC32" s="90"/>
      <c r="CD32" s="5"/>
      <c r="CE32" s="5"/>
      <c r="CF32" s="5"/>
      <c r="CG32" s="5"/>
      <c r="CH32" s="5"/>
      <c r="CI32" s="5"/>
      <c r="CJ32" s="5"/>
      <c r="CK32" s="108"/>
      <c r="CL32" s="5"/>
      <c r="CM32" s="39"/>
    </row>
    <row r="33" spans="2:105" x14ac:dyDescent="0.35">
      <c r="B33" s="40" t="s">
        <v>73</v>
      </c>
      <c r="C33" s="91">
        <v>0</v>
      </c>
      <c r="D33" s="5" t="s">
        <v>76</v>
      </c>
      <c r="E33" s="5"/>
      <c r="F33" s="5"/>
      <c r="G33" s="5"/>
      <c r="H33" s="5"/>
      <c r="I33" s="5"/>
      <c r="J33" s="5"/>
      <c r="K33" s="108"/>
      <c r="L33" s="5"/>
      <c r="M33" s="39"/>
      <c r="AB33" s="40" t="s">
        <v>73</v>
      </c>
      <c r="AC33" s="91">
        <f>C33</f>
        <v>0</v>
      </c>
      <c r="AD33" s="5" t="s">
        <v>76</v>
      </c>
      <c r="AE33" s="5"/>
      <c r="AF33" s="5"/>
      <c r="AG33" s="5"/>
      <c r="AH33" s="5"/>
      <c r="AI33" s="5"/>
      <c r="AJ33" s="5"/>
      <c r="AK33" s="108"/>
      <c r="AL33" s="5"/>
      <c r="AM33" s="39"/>
      <c r="BB33" s="40" t="s">
        <v>73</v>
      </c>
      <c r="BC33" s="91">
        <f>AC33</f>
        <v>0</v>
      </c>
      <c r="BD33" s="5" t="s">
        <v>76</v>
      </c>
      <c r="BE33" s="5"/>
      <c r="BF33" s="5"/>
      <c r="BG33" s="5"/>
      <c r="BH33" s="5"/>
      <c r="BI33" s="5"/>
      <c r="BJ33" s="5"/>
      <c r="BK33" s="108"/>
      <c r="BL33" s="5"/>
      <c r="BM33" s="39"/>
      <c r="CB33" s="40" t="s">
        <v>73</v>
      </c>
      <c r="CC33" s="91">
        <f>BC33</f>
        <v>0</v>
      </c>
      <c r="CD33" s="5" t="s">
        <v>76</v>
      </c>
      <c r="CE33" s="5"/>
      <c r="CF33" s="5"/>
      <c r="CG33" s="5"/>
      <c r="CH33" s="5"/>
      <c r="CI33" s="5"/>
      <c r="CJ33" s="5"/>
      <c r="CK33" s="108"/>
      <c r="CL33" s="5"/>
      <c r="CM33" s="39"/>
    </row>
    <row r="34" spans="2:105" x14ac:dyDescent="0.35">
      <c r="B34" s="40" t="s">
        <v>84</v>
      </c>
      <c r="C34" s="91">
        <v>0</v>
      </c>
      <c r="D34" s="13" t="s">
        <v>76</v>
      </c>
      <c r="E34" s="5"/>
      <c r="F34" s="5"/>
      <c r="G34" s="5"/>
      <c r="H34" s="5"/>
      <c r="I34" s="5"/>
      <c r="J34" s="5"/>
      <c r="K34" s="108"/>
      <c r="L34" s="5"/>
      <c r="M34" s="39"/>
      <c r="AB34" s="40" t="s">
        <v>84</v>
      </c>
      <c r="AC34" s="91">
        <f t="shared" ref="AC34:AC35" si="28">C34</f>
        <v>0</v>
      </c>
      <c r="AD34" s="13" t="s">
        <v>76</v>
      </c>
      <c r="AE34" s="5"/>
      <c r="AF34" s="5"/>
      <c r="AG34" s="5"/>
      <c r="AH34" s="5"/>
      <c r="AI34" s="5"/>
      <c r="AJ34" s="5"/>
      <c r="AK34" s="108"/>
      <c r="AL34" s="5"/>
      <c r="AM34" s="39"/>
      <c r="BB34" s="40" t="s">
        <v>84</v>
      </c>
      <c r="BC34" s="91">
        <f t="shared" ref="BC34:BC35" si="29">AC34</f>
        <v>0</v>
      </c>
      <c r="BD34" s="13" t="s">
        <v>76</v>
      </c>
      <c r="BE34" s="5"/>
      <c r="BF34" s="5"/>
      <c r="BG34" s="5"/>
      <c r="BH34" s="5"/>
      <c r="BI34" s="5"/>
      <c r="BJ34" s="5"/>
      <c r="BK34" s="108"/>
      <c r="BL34" s="5"/>
      <c r="BM34" s="39"/>
      <c r="CB34" s="40" t="s">
        <v>84</v>
      </c>
      <c r="CC34" s="91">
        <f t="shared" ref="CC34:CC35" si="30">BC34</f>
        <v>0</v>
      </c>
      <c r="CD34" s="13" t="s">
        <v>76</v>
      </c>
      <c r="CE34" s="5"/>
      <c r="CF34" s="5"/>
      <c r="CG34" s="5"/>
      <c r="CH34" s="5"/>
      <c r="CI34" s="5"/>
      <c r="CJ34" s="5"/>
      <c r="CK34" s="108"/>
      <c r="CL34" s="5"/>
      <c r="CM34" s="39"/>
    </row>
    <row r="35" spans="2:105" x14ac:dyDescent="0.35">
      <c r="B35" s="40" t="s">
        <v>74</v>
      </c>
      <c r="C35" s="91">
        <v>0</v>
      </c>
      <c r="D35" s="5" t="s">
        <v>76</v>
      </c>
      <c r="E35" s="5"/>
      <c r="F35" s="5"/>
      <c r="G35" s="5"/>
      <c r="H35" s="5"/>
      <c r="I35" s="5"/>
      <c r="J35" s="5"/>
      <c r="K35" s="108"/>
      <c r="L35" s="5"/>
      <c r="M35" s="39"/>
      <c r="AB35" s="40" t="s">
        <v>74</v>
      </c>
      <c r="AC35" s="91">
        <f t="shared" si="28"/>
        <v>0</v>
      </c>
      <c r="AD35" s="5" t="s">
        <v>76</v>
      </c>
      <c r="AE35" s="5"/>
      <c r="AF35" s="5"/>
      <c r="AG35" s="5"/>
      <c r="AH35" s="5"/>
      <c r="AI35" s="5"/>
      <c r="AJ35" s="5"/>
      <c r="AK35" s="108"/>
      <c r="AL35" s="5"/>
      <c r="AM35" s="39"/>
      <c r="BB35" s="40" t="s">
        <v>74</v>
      </c>
      <c r="BC35" s="91">
        <f t="shared" si="29"/>
        <v>0</v>
      </c>
      <c r="BD35" s="5" t="s">
        <v>76</v>
      </c>
      <c r="BE35" s="5"/>
      <c r="BF35" s="5"/>
      <c r="BG35" s="5"/>
      <c r="BH35" s="5"/>
      <c r="BI35" s="5"/>
      <c r="BJ35" s="5"/>
      <c r="BK35" s="108"/>
      <c r="BL35" s="5"/>
      <c r="BM35" s="39"/>
      <c r="CB35" s="40" t="s">
        <v>74</v>
      </c>
      <c r="CC35" s="91">
        <f t="shared" si="30"/>
        <v>0</v>
      </c>
      <c r="CD35" s="5" t="s">
        <v>76</v>
      </c>
      <c r="CE35" s="5"/>
      <c r="CF35" s="5"/>
      <c r="CG35" s="5"/>
      <c r="CH35" s="5"/>
      <c r="CI35" s="5"/>
      <c r="CJ35" s="5"/>
      <c r="CK35" s="108"/>
      <c r="CL35" s="5"/>
      <c r="CM35" s="39"/>
    </row>
    <row r="36" spans="2:105" x14ac:dyDescent="0.35">
      <c r="B36" s="40"/>
      <c r="C36" s="5"/>
      <c r="D36" s="5"/>
      <c r="E36" s="5"/>
      <c r="F36" s="5"/>
      <c r="G36" s="5"/>
      <c r="H36" s="5"/>
      <c r="I36" s="5"/>
      <c r="J36" s="5"/>
      <c r="K36" s="108"/>
      <c r="L36" s="5"/>
      <c r="M36" s="39"/>
      <c r="AB36" s="40"/>
      <c r="AC36" s="5"/>
      <c r="AD36" s="5"/>
      <c r="AE36" s="5"/>
      <c r="AF36" s="5"/>
      <c r="AG36" s="5"/>
      <c r="AH36" s="5"/>
      <c r="AI36" s="5"/>
      <c r="AJ36" s="5"/>
      <c r="AK36" s="108"/>
      <c r="AL36" s="5"/>
      <c r="AM36" s="39"/>
      <c r="BB36" s="40"/>
      <c r="BC36" s="5"/>
      <c r="BD36" s="5"/>
      <c r="BE36" s="5"/>
      <c r="BF36" s="5"/>
      <c r="BG36" s="5"/>
      <c r="BH36" s="5"/>
      <c r="BI36" s="5"/>
      <c r="BJ36" s="5"/>
      <c r="BK36" s="108"/>
      <c r="BL36" s="5"/>
      <c r="BM36" s="39"/>
      <c r="CB36" s="40"/>
      <c r="CC36" s="5"/>
      <c r="CD36" s="5"/>
      <c r="CE36" s="5"/>
      <c r="CF36" s="5"/>
      <c r="CG36" s="5"/>
      <c r="CH36" s="5"/>
      <c r="CI36" s="5"/>
      <c r="CJ36" s="5"/>
      <c r="CK36" s="108"/>
      <c r="CL36" s="5"/>
      <c r="CM36" s="39"/>
    </row>
    <row r="37" spans="2:105" x14ac:dyDescent="0.35">
      <c r="B37" s="40"/>
      <c r="C37" s="5"/>
      <c r="D37" s="5"/>
      <c r="E37" s="5"/>
      <c r="F37" s="5"/>
      <c r="G37" s="5"/>
      <c r="H37" s="5"/>
      <c r="I37" s="5"/>
      <c r="J37" s="5"/>
      <c r="K37" s="5"/>
      <c r="L37" s="5"/>
      <c r="M37" s="39"/>
      <c r="AB37" s="40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39"/>
      <c r="BB37" s="40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39"/>
      <c r="CB37" s="40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39"/>
    </row>
    <row r="38" spans="2:105" ht="18.5" x14ac:dyDescent="0.45">
      <c r="B38" s="262" t="s">
        <v>52</v>
      </c>
      <c r="C38" s="263">
        <f>C3</f>
        <v>44013</v>
      </c>
      <c r="D38" s="207" t="str">
        <f>D9</f>
        <v>Week 1</v>
      </c>
      <c r="E38" s="5"/>
      <c r="F38" s="5"/>
      <c r="G38" s="5"/>
      <c r="H38" s="5"/>
      <c r="I38" s="5"/>
      <c r="J38" s="5"/>
      <c r="K38" s="5"/>
      <c r="L38" s="5"/>
      <c r="M38" s="39"/>
      <c r="AB38" s="262" t="s">
        <v>52</v>
      </c>
      <c r="AC38" s="263">
        <f>AC3</f>
        <v>44013</v>
      </c>
      <c r="AD38" s="207" t="str">
        <f>AD9</f>
        <v>Week 2</v>
      </c>
      <c r="AE38" s="5"/>
      <c r="AF38" s="5"/>
      <c r="AG38" s="5"/>
      <c r="AH38" s="5"/>
      <c r="AI38" s="5"/>
      <c r="AJ38" s="5"/>
      <c r="AK38" s="5"/>
      <c r="AL38" s="5"/>
      <c r="AM38" s="39"/>
      <c r="BB38" s="262" t="s">
        <v>52</v>
      </c>
      <c r="BC38" s="263">
        <f>BC3</f>
        <v>44013</v>
      </c>
      <c r="BD38" s="207" t="str">
        <f>BD9</f>
        <v>Week 3</v>
      </c>
      <c r="BE38" s="5"/>
      <c r="BF38" s="5"/>
      <c r="BG38" s="5"/>
      <c r="BH38" s="5"/>
      <c r="BI38" s="5"/>
      <c r="BJ38" s="5"/>
      <c r="BK38" s="5"/>
      <c r="BL38" s="5"/>
      <c r="BM38" s="39"/>
      <c r="CB38" s="262" t="s">
        <v>52</v>
      </c>
      <c r="CC38" s="263">
        <f>CC3</f>
        <v>44013</v>
      </c>
      <c r="CD38" s="207" t="str">
        <f>CD9</f>
        <v>Week 4</v>
      </c>
      <c r="CE38" s="5"/>
      <c r="CF38" s="5"/>
      <c r="CG38" s="5"/>
      <c r="CH38" s="5"/>
      <c r="CI38" s="5"/>
      <c r="CJ38" s="5"/>
      <c r="CK38" s="5"/>
      <c r="CL38" s="5"/>
      <c r="CM38" s="39"/>
    </row>
    <row r="39" spans="2:105" ht="30" customHeight="1" x14ac:dyDescent="0.35">
      <c r="B39" s="72"/>
      <c r="C39" s="5"/>
      <c r="D39" s="14" t="s">
        <v>17</v>
      </c>
      <c r="E39" s="14" t="s">
        <v>18</v>
      </c>
      <c r="F39" s="14" t="s">
        <v>19</v>
      </c>
      <c r="G39" s="14" t="s">
        <v>20</v>
      </c>
      <c r="H39" s="14" t="s">
        <v>21</v>
      </c>
      <c r="I39" s="14" t="s">
        <v>22</v>
      </c>
      <c r="J39" s="14" t="s">
        <v>23</v>
      </c>
      <c r="K39" s="5"/>
      <c r="L39" s="14" t="str">
        <f>D38</f>
        <v>Week 1</v>
      </c>
      <c r="M39" s="39"/>
      <c r="AB39" s="72"/>
      <c r="AC39" s="5"/>
      <c r="AD39" s="14" t="s">
        <v>17</v>
      </c>
      <c r="AE39" s="14" t="s">
        <v>18</v>
      </c>
      <c r="AF39" s="14" t="s">
        <v>19</v>
      </c>
      <c r="AG39" s="14" t="s">
        <v>20</v>
      </c>
      <c r="AH39" s="14" t="s">
        <v>21</v>
      </c>
      <c r="AI39" s="14" t="s">
        <v>22</v>
      </c>
      <c r="AJ39" s="14" t="s">
        <v>23</v>
      </c>
      <c r="AK39" s="5"/>
      <c r="AL39" s="14" t="str">
        <f>AD38</f>
        <v>Week 2</v>
      </c>
      <c r="AM39" s="39"/>
      <c r="BB39" s="72"/>
      <c r="BC39" s="5"/>
      <c r="BD39" s="14" t="s">
        <v>17</v>
      </c>
      <c r="BE39" s="14" t="s">
        <v>18</v>
      </c>
      <c r="BF39" s="14" t="s">
        <v>19</v>
      </c>
      <c r="BG39" s="14" t="s">
        <v>20</v>
      </c>
      <c r="BH39" s="14" t="s">
        <v>21</v>
      </c>
      <c r="BI39" s="14" t="s">
        <v>22</v>
      </c>
      <c r="BJ39" s="14" t="s">
        <v>23</v>
      </c>
      <c r="BK39" s="5"/>
      <c r="BL39" s="14" t="str">
        <f>BD38</f>
        <v>Week 3</v>
      </c>
      <c r="BM39" s="39"/>
      <c r="CB39" s="72"/>
      <c r="CC39" s="5"/>
      <c r="CD39" s="14" t="s">
        <v>17</v>
      </c>
      <c r="CE39" s="14" t="s">
        <v>18</v>
      </c>
      <c r="CF39" s="14" t="s">
        <v>19</v>
      </c>
      <c r="CG39" s="14" t="s">
        <v>20</v>
      </c>
      <c r="CH39" s="14" t="s">
        <v>21</v>
      </c>
      <c r="CI39" s="14" t="s">
        <v>22</v>
      </c>
      <c r="CJ39" s="14" t="s">
        <v>23</v>
      </c>
      <c r="CK39" s="5"/>
      <c r="CL39" s="14" t="str">
        <f>CD38</f>
        <v>Week 4</v>
      </c>
      <c r="CM39" s="39"/>
    </row>
    <row r="40" spans="2:105" x14ac:dyDescent="0.35">
      <c r="B40" s="167" t="s">
        <v>78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39"/>
      <c r="AB40" s="167" t="s">
        <v>78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39"/>
      <c r="BB40" s="167" t="s">
        <v>78</v>
      </c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39"/>
      <c r="CB40" s="167" t="s">
        <v>78</v>
      </c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39"/>
    </row>
    <row r="41" spans="2:105" x14ac:dyDescent="0.35">
      <c r="B41" s="40" t="s">
        <v>91</v>
      </c>
      <c r="C41" s="5"/>
      <c r="D41" s="261">
        <f t="shared" ref="D41:J41" si="31">D19</f>
        <v>0</v>
      </c>
      <c r="E41" s="261">
        <f t="shared" si="31"/>
        <v>0</v>
      </c>
      <c r="F41" s="261">
        <f t="shared" si="31"/>
        <v>0</v>
      </c>
      <c r="G41" s="261">
        <f t="shared" si="31"/>
        <v>0</v>
      </c>
      <c r="H41" s="261">
        <f t="shared" si="31"/>
        <v>0</v>
      </c>
      <c r="I41" s="261">
        <f t="shared" si="31"/>
        <v>0</v>
      </c>
      <c r="J41" s="261">
        <f t="shared" si="31"/>
        <v>0</v>
      </c>
      <c r="K41" s="5"/>
      <c r="L41" s="5">
        <f>SUM(D41:J41)</f>
        <v>0</v>
      </c>
      <c r="M41" s="39"/>
      <c r="AB41" s="40" t="s">
        <v>91</v>
      </c>
      <c r="AC41" s="5"/>
      <c r="AD41" s="261">
        <f t="shared" ref="AD41:AJ41" si="32">AD19</f>
        <v>0</v>
      </c>
      <c r="AE41" s="261">
        <f t="shared" si="32"/>
        <v>0</v>
      </c>
      <c r="AF41" s="261">
        <f t="shared" si="32"/>
        <v>0</v>
      </c>
      <c r="AG41" s="261">
        <f t="shared" si="32"/>
        <v>0</v>
      </c>
      <c r="AH41" s="261">
        <f t="shared" si="32"/>
        <v>0</v>
      </c>
      <c r="AI41" s="261">
        <f t="shared" si="32"/>
        <v>0</v>
      </c>
      <c r="AJ41" s="261">
        <f t="shared" si="32"/>
        <v>0</v>
      </c>
      <c r="AK41" s="5"/>
      <c r="AL41" s="5">
        <f>SUM(AD41:AJ41)</f>
        <v>0</v>
      </c>
      <c r="AM41" s="39"/>
      <c r="BB41" s="40" t="s">
        <v>91</v>
      </c>
      <c r="BC41" s="5"/>
      <c r="BD41" s="261">
        <f t="shared" ref="BD41:BJ41" si="33">BD19</f>
        <v>0</v>
      </c>
      <c r="BE41" s="261">
        <f t="shared" si="33"/>
        <v>0</v>
      </c>
      <c r="BF41" s="261">
        <f t="shared" si="33"/>
        <v>0</v>
      </c>
      <c r="BG41" s="261">
        <f t="shared" si="33"/>
        <v>0</v>
      </c>
      <c r="BH41" s="261">
        <f t="shared" si="33"/>
        <v>0</v>
      </c>
      <c r="BI41" s="261">
        <f t="shared" si="33"/>
        <v>0</v>
      </c>
      <c r="BJ41" s="261">
        <f t="shared" si="33"/>
        <v>0</v>
      </c>
      <c r="BK41" s="5"/>
      <c r="BL41" s="5">
        <f>SUM(BD41:BJ41)</f>
        <v>0</v>
      </c>
      <c r="BM41" s="39"/>
      <c r="CB41" s="40" t="s">
        <v>91</v>
      </c>
      <c r="CC41" s="5"/>
      <c r="CD41" s="261">
        <f t="shared" ref="CD41:CJ41" si="34">CD19</f>
        <v>0</v>
      </c>
      <c r="CE41" s="261">
        <f t="shared" si="34"/>
        <v>0</v>
      </c>
      <c r="CF41" s="261">
        <f t="shared" si="34"/>
        <v>0</v>
      </c>
      <c r="CG41" s="261">
        <f t="shared" si="34"/>
        <v>0</v>
      </c>
      <c r="CH41" s="261">
        <f t="shared" si="34"/>
        <v>0</v>
      </c>
      <c r="CI41" s="261">
        <f t="shared" si="34"/>
        <v>0</v>
      </c>
      <c r="CJ41" s="261">
        <f t="shared" si="34"/>
        <v>0</v>
      </c>
      <c r="CK41" s="5"/>
      <c r="CL41" s="5">
        <f>SUM(CD41:CJ41)</f>
        <v>0</v>
      </c>
      <c r="CM41" s="39"/>
    </row>
    <row r="42" spans="2:105" x14ac:dyDescent="0.35">
      <c r="B42" s="132" t="s">
        <v>195</v>
      </c>
      <c r="C42" s="5"/>
      <c r="D42" s="261">
        <f t="shared" ref="D42:J42" si="35">IF(D25="y",D18-D19,0)</f>
        <v>0</v>
      </c>
      <c r="E42" s="261">
        <f t="shared" si="35"/>
        <v>0</v>
      </c>
      <c r="F42" s="261">
        <f t="shared" si="35"/>
        <v>0</v>
      </c>
      <c r="G42" s="261">
        <f t="shared" si="35"/>
        <v>0</v>
      </c>
      <c r="H42" s="261">
        <f t="shared" si="35"/>
        <v>0</v>
      </c>
      <c r="I42" s="261">
        <f t="shared" si="35"/>
        <v>0</v>
      </c>
      <c r="J42" s="261">
        <f t="shared" si="35"/>
        <v>0</v>
      </c>
      <c r="K42" s="5"/>
      <c r="L42" s="5">
        <f>SUM(D42:J42)</f>
        <v>0</v>
      </c>
      <c r="M42" s="39"/>
      <c r="AB42" s="132" t="s">
        <v>195</v>
      </c>
      <c r="AC42" s="5"/>
      <c r="AD42" s="261">
        <f t="shared" ref="AD42:AJ42" si="36">IF(AD25="y",AD18-AD19,0)</f>
        <v>0</v>
      </c>
      <c r="AE42" s="261">
        <f t="shared" si="36"/>
        <v>0</v>
      </c>
      <c r="AF42" s="261">
        <f t="shared" si="36"/>
        <v>0</v>
      </c>
      <c r="AG42" s="261">
        <f t="shared" si="36"/>
        <v>0</v>
      </c>
      <c r="AH42" s="261">
        <f t="shared" si="36"/>
        <v>0</v>
      </c>
      <c r="AI42" s="261">
        <f t="shared" si="36"/>
        <v>0</v>
      </c>
      <c r="AJ42" s="261">
        <f t="shared" si="36"/>
        <v>0</v>
      </c>
      <c r="AK42" s="5"/>
      <c r="AL42" s="5">
        <f>SUM(AD42:AJ42)</f>
        <v>0</v>
      </c>
      <c r="AM42" s="39"/>
      <c r="BB42" s="132" t="s">
        <v>195</v>
      </c>
      <c r="BC42" s="5"/>
      <c r="BD42" s="261">
        <f t="shared" ref="BD42:BJ42" si="37">IF(BD25="y",BD18-BD19,0)</f>
        <v>0</v>
      </c>
      <c r="BE42" s="261">
        <f t="shared" si="37"/>
        <v>0</v>
      </c>
      <c r="BF42" s="261">
        <f t="shared" si="37"/>
        <v>0</v>
      </c>
      <c r="BG42" s="261">
        <f t="shared" si="37"/>
        <v>0</v>
      </c>
      <c r="BH42" s="261">
        <f t="shared" si="37"/>
        <v>0</v>
      </c>
      <c r="BI42" s="261">
        <f t="shared" si="37"/>
        <v>0</v>
      </c>
      <c r="BJ42" s="261">
        <f t="shared" si="37"/>
        <v>0</v>
      </c>
      <c r="BK42" s="5"/>
      <c r="BL42" s="5">
        <f>SUM(BD42:BJ42)</f>
        <v>0</v>
      </c>
      <c r="BM42" s="39"/>
      <c r="CB42" s="132" t="s">
        <v>195</v>
      </c>
      <c r="CC42" s="5"/>
      <c r="CD42" s="261">
        <f t="shared" ref="CD42:CJ42" si="38">IF(CD25="y",CD18-CD19,0)</f>
        <v>0</v>
      </c>
      <c r="CE42" s="261">
        <f t="shared" si="38"/>
        <v>0</v>
      </c>
      <c r="CF42" s="261">
        <f t="shared" si="38"/>
        <v>0</v>
      </c>
      <c r="CG42" s="261">
        <f t="shared" si="38"/>
        <v>0</v>
      </c>
      <c r="CH42" s="261">
        <f t="shared" si="38"/>
        <v>0</v>
      </c>
      <c r="CI42" s="261">
        <f t="shared" si="38"/>
        <v>0</v>
      </c>
      <c r="CJ42" s="261">
        <f t="shared" si="38"/>
        <v>0</v>
      </c>
      <c r="CK42" s="5"/>
      <c r="CL42" s="5">
        <f>SUM(CD42:CJ42)</f>
        <v>0</v>
      </c>
      <c r="CM42" s="39"/>
    </row>
    <row r="43" spans="2:105" x14ac:dyDescent="0.35">
      <c r="B43" s="40"/>
      <c r="C43" s="5"/>
      <c r="D43" s="260"/>
      <c r="E43" s="260"/>
      <c r="F43" s="260"/>
      <c r="G43" s="260"/>
      <c r="H43" s="260"/>
      <c r="I43" s="260"/>
      <c r="J43" s="260"/>
      <c r="K43" s="5"/>
      <c r="L43" s="5"/>
      <c r="M43" s="39"/>
      <c r="AB43" s="40"/>
      <c r="AC43" s="5"/>
      <c r="AD43" s="260"/>
      <c r="AE43" s="260"/>
      <c r="AF43" s="260"/>
      <c r="AG43" s="260"/>
      <c r="AH43" s="260"/>
      <c r="AI43" s="260"/>
      <c r="AJ43" s="260"/>
      <c r="AK43" s="5"/>
      <c r="AL43" s="5"/>
      <c r="AM43" s="39"/>
      <c r="BB43" s="40"/>
      <c r="BC43" s="5"/>
      <c r="BD43" s="260"/>
      <c r="BE43" s="260"/>
      <c r="BF43" s="260"/>
      <c r="BG43" s="260"/>
      <c r="BH43" s="260"/>
      <c r="BI43" s="260"/>
      <c r="BJ43" s="260"/>
      <c r="BK43" s="5"/>
      <c r="BL43" s="5"/>
      <c r="BM43" s="39"/>
      <c r="CB43" s="40"/>
      <c r="CC43" s="5"/>
      <c r="CD43" s="260"/>
      <c r="CE43" s="260"/>
      <c r="CF43" s="260"/>
      <c r="CG43" s="260"/>
      <c r="CH43" s="260"/>
      <c r="CI43" s="260"/>
      <c r="CJ43" s="260"/>
      <c r="CK43" s="5"/>
      <c r="CL43" s="5"/>
      <c r="CM43" s="39"/>
    </row>
    <row r="44" spans="2:105" x14ac:dyDescent="0.35">
      <c r="B44" s="40"/>
      <c r="C44" s="5"/>
      <c r="D44" s="13"/>
      <c r="E44" s="13"/>
      <c r="F44" s="13"/>
      <c r="G44" s="13"/>
      <c r="H44" s="13"/>
      <c r="I44" s="13"/>
      <c r="J44" s="13"/>
      <c r="K44" s="5"/>
      <c r="L44" s="5"/>
      <c r="M44" s="39"/>
      <c r="AB44" s="40"/>
      <c r="AC44" s="5"/>
      <c r="AD44" s="13"/>
      <c r="AE44" s="13"/>
      <c r="AF44" s="13"/>
      <c r="AG44" s="13"/>
      <c r="AH44" s="13"/>
      <c r="AI44" s="13"/>
      <c r="AJ44" s="13"/>
      <c r="AK44" s="5"/>
      <c r="AL44" s="5"/>
      <c r="AM44" s="39"/>
      <c r="BB44" s="40"/>
      <c r="BC44" s="5"/>
      <c r="BD44" s="13"/>
      <c r="BE44" s="13"/>
      <c r="BF44" s="13"/>
      <c r="BG44" s="13"/>
      <c r="BH44" s="13"/>
      <c r="BI44" s="13"/>
      <c r="BJ44" s="13"/>
      <c r="BK44" s="5"/>
      <c r="BL44" s="5"/>
      <c r="BM44" s="39"/>
      <c r="CB44" s="40"/>
      <c r="CC44" s="5"/>
      <c r="CD44" s="13"/>
      <c r="CE44" s="13"/>
      <c r="CF44" s="13"/>
      <c r="CG44" s="13"/>
      <c r="CH44" s="13"/>
      <c r="CI44" s="13"/>
      <c r="CJ44" s="13"/>
      <c r="CK44" s="5"/>
      <c r="CL44" s="5"/>
      <c r="CM44" s="39"/>
    </row>
    <row r="45" spans="2:105" ht="15" thickBot="1" x14ac:dyDescent="0.4">
      <c r="B45" s="174"/>
      <c r="D45" s="31"/>
      <c r="E45" s="31"/>
      <c r="F45" s="31"/>
      <c r="G45" s="31"/>
      <c r="H45" s="31"/>
      <c r="I45" s="31"/>
      <c r="J45" s="31"/>
      <c r="M45" s="175"/>
      <c r="AB45" s="174"/>
      <c r="AD45" s="31"/>
      <c r="AE45" s="31"/>
      <c r="AF45" s="31"/>
      <c r="AG45" s="31"/>
      <c r="AH45" s="31"/>
      <c r="AI45" s="31"/>
      <c r="AJ45" s="31"/>
      <c r="AM45" s="175"/>
      <c r="BB45" s="174"/>
      <c r="BD45" s="31"/>
      <c r="BE45" s="31"/>
      <c r="BF45" s="31"/>
      <c r="BG45" s="31"/>
      <c r="BH45" s="31"/>
      <c r="BI45" s="31"/>
      <c r="BJ45" s="31"/>
      <c r="BM45" s="175"/>
      <c r="CB45" s="174"/>
      <c r="CD45" s="31"/>
      <c r="CE45" s="31"/>
      <c r="CF45" s="31"/>
      <c r="CG45" s="31"/>
      <c r="CH45" s="31"/>
      <c r="CI45" s="31"/>
      <c r="CJ45" s="31"/>
      <c r="CM45" s="175"/>
    </row>
    <row r="46" spans="2:105" x14ac:dyDescent="0.35">
      <c r="B46" s="63" t="s">
        <v>246</v>
      </c>
      <c r="C46" s="44"/>
      <c r="D46" s="45" t="s">
        <v>17</v>
      </c>
      <c r="E46" s="45" t="s">
        <v>18</v>
      </c>
      <c r="F46" s="45" t="s">
        <v>19</v>
      </c>
      <c r="G46" s="45" t="s">
        <v>20</v>
      </c>
      <c r="H46" s="45" t="s">
        <v>21</v>
      </c>
      <c r="I46" s="45" t="s">
        <v>22</v>
      </c>
      <c r="J46" s="45" t="s">
        <v>23</v>
      </c>
      <c r="K46" s="44"/>
      <c r="L46" s="45" t="s">
        <v>1</v>
      </c>
      <c r="M46" s="46" t="s">
        <v>25</v>
      </c>
      <c r="N46" s="58" t="s">
        <v>33</v>
      </c>
      <c r="AB46" s="63" t="s">
        <v>245</v>
      </c>
      <c r="AC46" s="44"/>
      <c r="AD46" s="45" t="s">
        <v>17</v>
      </c>
      <c r="AE46" s="45" t="s">
        <v>18</v>
      </c>
      <c r="AF46" s="45" t="s">
        <v>19</v>
      </c>
      <c r="AG46" s="45" t="s">
        <v>20</v>
      </c>
      <c r="AH46" s="45" t="s">
        <v>21</v>
      </c>
      <c r="AI46" s="45" t="s">
        <v>22</v>
      </c>
      <c r="AJ46" s="45" t="s">
        <v>23</v>
      </c>
      <c r="AK46" s="44"/>
      <c r="AL46" s="45" t="s">
        <v>1</v>
      </c>
      <c r="AM46" s="46" t="s">
        <v>25</v>
      </c>
      <c r="AN46" s="58" t="s">
        <v>33</v>
      </c>
      <c r="BB46" s="63" t="s">
        <v>248</v>
      </c>
      <c r="BC46" s="44"/>
      <c r="BD46" s="45" t="s">
        <v>17</v>
      </c>
      <c r="BE46" s="45" t="s">
        <v>18</v>
      </c>
      <c r="BF46" s="45" t="s">
        <v>19</v>
      </c>
      <c r="BG46" s="45" t="s">
        <v>20</v>
      </c>
      <c r="BH46" s="45" t="s">
        <v>21</v>
      </c>
      <c r="BI46" s="45" t="s">
        <v>22</v>
      </c>
      <c r="BJ46" s="45" t="s">
        <v>23</v>
      </c>
      <c r="BK46" s="44"/>
      <c r="BL46" s="45" t="s">
        <v>1</v>
      </c>
      <c r="BM46" s="46" t="s">
        <v>25</v>
      </c>
      <c r="BN46" s="58" t="s">
        <v>33</v>
      </c>
      <c r="CB46" s="63" t="s">
        <v>249</v>
      </c>
      <c r="CC46" s="44"/>
      <c r="CD46" s="45" t="s">
        <v>17</v>
      </c>
      <c r="CE46" s="45" t="s">
        <v>18</v>
      </c>
      <c r="CF46" s="45" t="s">
        <v>19</v>
      </c>
      <c r="CG46" s="45" t="s">
        <v>20</v>
      </c>
      <c r="CH46" s="45" t="s">
        <v>21</v>
      </c>
      <c r="CI46" s="45" t="s">
        <v>22</v>
      </c>
      <c r="CJ46" s="45" t="s">
        <v>23</v>
      </c>
      <c r="CK46" s="44"/>
      <c r="CL46" s="45" t="s">
        <v>1</v>
      </c>
      <c r="CM46" s="46" t="s">
        <v>25</v>
      </c>
      <c r="CN46" s="58" t="s">
        <v>33</v>
      </c>
    </row>
    <row r="47" spans="2:105" x14ac:dyDescent="0.35">
      <c r="B47" s="51" t="str">
        <f>B13</f>
        <v>Income from Contract Caterer (per week)</v>
      </c>
      <c r="C47" s="48"/>
      <c r="D47" s="266">
        <f t="shared" ref="D47:J47" si="39">IF(D13&gt;0,D13,0)</f>
        <v>0</v>
      </c>
      <c r="E47" s="266">
        <f t="shared" si="39"/>
        <v>0</v>
      </c>
      <c r="F47" s="266">
        <f t="shared" si="39"/>
        <v>0</v>
      </c>
      <c r="G47" s="266">
        <f t="shared" si="39"/>
        <v>0</v>
      </c>
      <c r="H47" s="266">
        <f t="shared" si="39"/>
        <v>0</v>
      </c>
      <c r="I47" s="266">
        <f t="shared" si="39"/>
        <v>0</v>
      </c>
      <c r="J47" s="266">
        <f t="shared" si="39"/>
        <v>0</v>
      </c>
      <c r="K47" s="48"/>
      <c r="L47" s="49">
        <f>SUM(D47:K47)</f>
        <v>0</v>
      </c>
      <c r="M47" s="265"/>
      <c r="N47" s="58"/>
      <c r="AB47" s="51" t="str">
        <f>AB13</f>
        <v>Income from Contract Caterer (per week)</v>
      </c>
      <c r="AC47" s="48"/>
      <c r="AD47" s="266">
        <f t="shared" ref="AD47:AJ47" si="40">IF(AD13&gt;0,AD13,0)</f>
        <v>0</v>
      </c>
      <c r="AE47" s="266">
        <f t="shared" si="40"/>
        <v>0</v>
      </c>
      <c r="AF47" s="266">
        <f t="shared" si="40"/>
        <v>0</v>
      </c>
      <c r="AG47" s="266">
        <f t="shared" si="40"/>
        <v>0</v>
      </c>
      <c r="AH47" s="266">
        <f t="shared" si="40"/>
        <v>0</v>
      </c>
      <c r="AI47" s="266">
        <f t="shared" si="40"/>
        <v>0</v>
      </c>
      <c r="AJ47" s="266">
        <f t="shared" si="40"/>
        <v>0</v>
      </c>
      <c r="AK47" s="48"/>
      <c r="AL47" s="49">
        <f>SUM(AD47:AK47)</f>
        <v>0</v>
      </c>
      <c r="AM47" s="265"/>
      <c r="AN47" s="58"/>
      <c r="BB47" s="51" t="str">
        <f>BB13</f>
        <v>Income from Contract Caterer (per week)</v>
      </c>
      <c r="BC47" s="48"/>
      <c r="BD47" s="266">
        <f t="shared" ref="BD47:BJ47" si="41">IF(BD13&gt;0,BD13,0)</f>
        <v>0</v>
      </c>
      <c r="BE47" s="266">
        <f t="shared" si="41"/>
        <v>0</v>
      </c>
      <c r="BF47" s="266">
        <f t="shared" si="41"/>
        <v>0</v>
      </c>
      <c r="BG47" s="266">
        <f t="shared" si="41"/>
        <v>0</v>
      </c>
      <c r="BH47" s="266">
        <f t="shared" si="41"/>
        <v>0</v>
      </c>
      <c r="BI47" s="266">
        <f t="shared" si="41"/>
        <v>0</v>
      </c>
      <c r="BJ47" s="266">
        <f t="shared" si="41"/>
        <v>0</v>
      </c>
      <c r="BK47" s="48"/>
      <c r="BL47" s="49">
        <f>SUM(BD47:BK47)</f>
        <v>0</v>
      </c>
      <c r="BM47" s="265"/>
      <c r="BN47" s="58"/>
      <c r="CB47" s="51" t="str">
        <f>CB13</f>
        <v>Income from Contract Caterer (per week)</v>
      </c>
      <c r="CC47" s="48"/>
      <c r="CD47" s="266">
        <f t="shared" ref="CD47:CJ47" si="42">IF(CD13&gt;0,CD13,0)</f>
        <v>0</v>
      </c>
      <c r="CE47" s="266">
        <f t="shared" si="42"/>
        <v>0</v>
      </c>
      <c r="CF47" s="266">
        <f t="shared" si="42"/>
        <v>0</v>
      </c>
      <c r="CG47" s="266">
        <f t="shared" si="42"/>
        <v>0</v>
      </c>
      <c r="CH47" s="266">
        <f t="shared" si="42"/>
        <v>0</v>
      </c>
      <c r="CI47" s="266">
        <f t="shared" si="42"/>
        <v>0</v>
      </c>
      <c r="CJ47" s="266">
        <f t="shared" si="42"/>
        <v>0</v>
      </c>
      <c r="CK47" s="48"/>
      <c r="CL47" s="49">
        <f>SUM(CD47:CK47)</f>
        <v>0</v>
      </c>
      <c r="CM47" s="265"/>
      <c r="CN47" s="58"/>
    </row>
    <row r="48" spans="2:105" x14ac:dyDescent="0.35">
      <c r="B48" s="47" t="s">
        <v>79</v>
      </c>
      <c r="C48" s="48"/>
      <c r="D48" s="49">
        <f>IF(D47=0,D41*C28,0)</f>
        <v>0</v>
      </c>
      <c r="E48" s="49">
        <f>IF(E47=0,E41*C28,0)</f>
        <v>0</v>
      </c>
      <c r="F48" s="49">
        <f>IF(F47=0,F41*C28,0)</f>
        <v>0</v>
      </c>
      <c r="G48" s="49">
        <f>IF(G47=0,G41*C28,0)</f>
        <v>0</v>
      </c>
      <c r="H48" s="49">
        <f>IF(H47=0,H41*C28,0)</f>
        <v>0</v>
      </c>
      <c r="I48" s="49">
        <f>IF(I47=0,I41*C28,0)</f>
        <v>0</v>
      </c>
      <c r="J48" s="49">
        <f>IF(J47=0,J41*C28,0)</f>
        <v>0</v>
      </c>
      <c r="K48" s="48"/>
      <c r="L48" s="49">
        <f>SUM(D48:K48)</f>
        <v>0</v>
      </c>
      <c r="M48" s="50"/>
      <c r="N48" s="23" t="e">
        <f>L48/L41</f>
        <v>#DIV/0!</v>
      </c>
      <c r="AB48" s="47" t="s">
        <v>79</v>
      </c>
      <c r="AC48" s="48"/>
      <c r="AD48" s="49">
        <f>IF(AD47=0,AD41*AC28,0)</f>
        <v>0</v>
      </c>
      <c r="AE48" s="49">
        <f>IF(AE47=0,AE41*AC28,0)</f>
        <v>0</v>
      </c>
      <c r="AF48" s="49">
        <f>IF(AF47=0,AF41*AC28,0)</f>
        <v>0</v>
      </c>
      <c r="AG48" s="49">
        <f>IF(AG47=0,AG41*AC28,0)</f>
        <v>0</v>
      </c>
      <c r="AH48" s="49">
        <f>IF(AH47=0,AH41*AC28,0)</f>
        <v>0</v>
      </c>
      <c r="AI48" s="49">
        <f>IF(AI47=0,AI41*AC28,0)</f>
        <v>0</v>
      </c>
      <c r="AJ48" s="49">
        <f>IF(AJ47=0,AJ41*AC28,0)</f>
        <v>0</v>
      </c>
      <c r="AK48" s="48"/>
      <c r="AL48" s="49">
        <f>SUM(AD48:AK48)</f>
        <v>0</v>
      </c>
      <c r="AM48" s="50"/>
      <c r="AN48" s="23" t="e">
        <f>AL48/AL41</f>
        <v>#DIV/0!</v>
      </c>
      <c r="BB48" s="47" t="s">
        <v>79</v>
      </c>
      <c r="BC48" s="48"/>
      <c r="BD48" s="49">
        <f>IF(BD47=0,BD41*BC28,0)</f>
        <v>0</v>
      </c>
      <c r="BE48" s="49">
        <f>IF(BE47=0,BE41*BC28,0)</f>
        <v>0</v>
      </c>
      <c r="BF48" s="49">
        <f>IF(BF47=0,BF41*BC28,0)</f>
        <v>0</v>
      </c>
      <c r="BG48" s="49">
        <f>IF(BG47=0,BG41*BC28,0)</f>
        <v>0</v>
      </c>
      <c r="BH48" s="49">
        <f>IF(BH47=0,BH41*BC28,0)</f>
        <v>0</v>
      </c>
      <c r="BI48" s="49">
        <f>IF(BI47=0,BI41*BC28,0)</f>
        <v>0</v>
      </c>
      <c r="BJ48" s="49">
        <f>IF(BJ47=0,BJ41*BC28,0)</f>
        <v>0</v>
      </c>
      <c r="BK48" s="48"/>
      <c r="BL48" s="49">
        <f>SUM(BD48:BK48)</f>
        <v>0</v>
      </c>
      <c r="BM48" s="50"/>
      <c r="BN48" s="23" t="e">
        <f>BL48/BL41</f>
        <v>#DIV/0!</v>
      </c>
      <c r="CB48" s="47" t="s">
        <v>79</v>
      </c>
      <c r="CC48" s="48"/>
      <c r="CD48" s="49">
        <f>IF(CD47=0,CD41*CC28,0)</f>
        <v>0</v>
      </c>
      <c r="CE48" s="49">
        <f>IF(CE47=0,CE41*CC28,0)</f>
        <v>0</v>
      </c>
      <c r="CF48" s="49">
        <f>IF(CF47=0,CF41*CC28,0)</f>
        <v>0</v>
      </c>
      <c r="CG48" s="49">
        <f>IF(CG47=0,CG41*CC28,0)</f>
        <v>0</v>
      </c>
      <c r="CH48" s="49">
        <f>IF(CH47=0,CH41*CC28,0)</f>
        <v>0</v>
      </c>
      <c r="CI48" s="49">
        <f>IF(CI47=0,CI41*CC28,0)</f>
        <v>0</v>
      </c>
      <c r="CJ48" s="49">
        <f>IF(CJ47=0,CJ41*CC28,0)</f>
        <v>0</v>
      </c>
      <c r="CK48" s="48"/>
      <c r="CL48" s="49">
        <f>SUM(CD48:CK48)</f>
        <v>0</v>
      </c>
      <c r="CM48" s="50"/>
      <c r="CN48" s="23" t="e">
        <f>CL48/CL41</f>
        <v>#DIV/0!</v>
      </c>
      <c r="CQ48" s="103"/>
      <c r="CR48" s="37"/>
      <c r="CS48" s="102"/>
      <c r="CT48" s="102"/>
      <c r="CU48" s="102"/>
      <c r="CV48" s="102"/>
      <c r="CW48" s="37"/>
      <c r="CX48" s="37"/>
      <c r="CY48" s="37"/>
      <c r="CZ48" s="37"/>
      <c r="DA48" s="38"/>
    </row>
    <row r="49" spans="2:105" x14ac:dyDescent="0.35">
      <c r="B49" s="47" t="s">
        <v>80</v>
      </c>
      <c r="C49" s="48"/>
      <c r="D49" s="49">
        <f>IF(D47=0,D41*C29,0)</f>
        <v>0</v>
      </c>
      <c r="E49" s="49">
        <f>IF(E47=0,E41*C29,0)</f>
        <v>0</v>
      </c>
      <c r="F49" s="49">
        <f>IF(F47=0,F41*C29,0)</f>
        <v>0</v>
      </c>
      <c r="G49" s="49">
        <f>IF(G47=0,G41*C29,0)</f>
        <v>0</v>
      </c>
      <c r="H49" s="49">
        <f>IF(H47=0,H41*C29,0)</f>
        <v>0</v>
      </c>
      <c r="I49" s="49">
        <f>IF(I47=0,I41*C29,0)</f>
        <v>0</v>
      </c>
      <c r="J49" s="49">
        <f>IF(J47=0,J41*C29,0)</f>
        <v>0</v>
      </c>
      <c r="K49" s="48"/>
      <c r="L49" s="70">
        <f>SUM(D49:J49)</f>
        <v>0</v>
      </c>
      <c r="M49" s="50"/>
      <c r="N49" s="23" t="e">
        <f>L49/L41</f>
        <v>#DIV/0!</v>
      </c>
      <c r="AB49" s="47" t="s">
        <v>80</v>
      </c>
      <c r="AC49" s="48"/>
      <c r="AD49" s="49">
        <f>IF(AD47=0,AD41*AC29,0)</f>
        <v>0</v>
      </c>
      <c r="AE49" s="49">
        <f>IF(AE47=0,AE41*AC29,0)</f>
        <v>0</v>
      </c>
      <c r="AF49" s="49">
        <f>IF(AF47=0,AF41*AC29,0)</f>
        <v>0</v>
      </c>
      <c r="AG49" s="49">
        <f>IF(AG47=0,AG41*AC29,0)</f>
        <v>0</v>
      </c>
      <c r="AH49" s="49">
        <f>IF(AH47=0,AH41*AC29,0)</f>
        <v>0</v>
      </c>
      <c r="AI49" s="49">
        <f>IF(AI47=0,AI41*AC29,0)</f>
        <v>0</v>
      </c>
      <c r="AJ49" s="49">
        <f>IF(AJ47=0,AJ41*AC29,0)</f>
        <v>0</v>
      </c>
      <c r="AK49" s="48"/>
      <c r="AL49" s="70">
        <f>SUM(AD49:AJ49)</f>
        <v>0</v>
      </c>
      <c r="AM49" s="50"/>
      <c r="AN49" s="23" t="e">
        <f>AL49/AL41</f>
        <v>#DIV/0!</v>
      </c>
      <c r="BB49" s="47" t="s">
        <v>80</v>
      </c>
      <c r="BC49" s="48"/>
      <c r="BD49" s="49">
        <f>IF(BD47=0,BD41*BC29,0)</f>
        <v>0</v>
      </c>
      <c r="BE49" s="49">
        <f>IF(BE47=0,BE41*BC29,0)</f>
        <v>0</v>
      </c>
      <c r="BF49" s="49">
        <f>IF(BF47=0,BF41*BC29,0)</f>
        <v>0</v>
      </c>
      <c r="BG49" s="49">
        <f>IF(BG47=0,BG41*BC29,0)</f>
        <v>0</v>
      </c>
      <c r="BH49" s="49">
        <f>IF(BH47=0,BH41*BC29,0)</f>
        <v>0</v>
      </c>
      <c r="BI49" s="49">
        <f>IF(BI47=0,BI41*BC29,0)</f>
        <v>0</v>
      </c>
      <c r="BJ49" s="49">
        <f>IF(BJ47=0,BJ41*BC29,0)</f>
        <v>0</v>
      </c>
      <c r="BK49" s="48"/>
      <c r="BL49" s="70">
        <f>SUM(BD49:BJ49)</f>
        <v>0</v>
      </c>
      <c r="BM49" s="50"/>
      <c r="BN49" s="23" t="e">
        <f>BL49/BL41</f>
        <v>#DIV/0!</v>
      </c>
      <c r="CB49" s="47" t="s">
        <v>80</v>
      </c>
      <c r="CC49" s="48"/>
      <c r="CD49" s="49">
        <f>IF(CD47=0,CD41*CC29,0)</f>
        <v>0</v>
      </c>
      <c r="CE49" s="49">
        <f>IF(CE47=0,CE41*CC29,0)</f>
        <v>0</v>
      </c>
      <c r="CF49" s="49">
        <f>IF(CF47=0,CF41*CC29,0)</f>
        <v>0</v>
      </c>
      <c r="CG49" s="49">
        <f>IF(CG47=0,CG41*CC29,0)</f>
        <v>0</v>
      </c>
      <c r="CH49" s="49">
        <f>IF(CH47=0,CH41*CC29,0)</f>
        <v>0</v>
      </c>
      <c r="CI49" s="49">
        <f>IF(CI47=0,CI41*CC29,0)</f>
        <v>0</v>
      </c>
      <c r="CJ49" s="49">
        <f>IF(CJ47=0,CJ41*CC29,0)</f>
        <v>0</v>
      </c>
      <c r="CK49" s="48"/>
      <c r="CL49" s="70">
        <f>SUM(CD49:CJ49)</f>
        <v>0</v>
      </c>
      <c r="CM49" s="50"/>
      <c r="CN49" s="23" t="e">
        <f>CL49/CL41</f>
        <v>#DIV/0!</v>
      </c>
      <c r="CQ49" s="40"/>
      <c r="CR49" s="5"/>
      <c r="CS49" s="95"/>
      <c r="CT49" s="95"/>
      <c r="CU49" s="95"/>
      <c r="CV49" s="95"/>
      <c r="CW49" s="5"/>
      <c r="CX49" s="96" t="s">
        <v>48</v>
      </c>
      <c r="CY49" s="5"/>
      <c r="CZ49" s="107" t="s">
        <v>49</v>
      </c>
      <c r="DA49" s="39"/>
    </row>
    <row r="50" spans="2:105" x14ac:dyDescent="0.35">
      <c r="B50" s="47" t="s">
        <v>81</v>
      </c>
      <c r="C50" s="48"/>
      <c r="D50" s="49">
        <f>IF(D47=0,D42*C30,0)</f>
        <v>0</v>
      </c>
      <c r="E50" s="49">
        <f>IF(E47=0,E42*C30,0)</f>
        <v>0</v>
      </c>
      <c r="F50" s="49">
        <f>IF(F47=0,F42*C30,0)</f>
        <v>0</v>
      </c>
      <c r="G50" s="49">
        <f>IF(G47=0,G42*C30,0)</f>
        <v>0</v>
      </c>
      <c r="H50" s="49">
        <f>IF(H47=0,H42*C30,0)</f>
        <v>0</v>
      </c>
      <c r="I50" s="49">
        <f>IF(I47=0,I42*C30,0)</f>
        <v>0</v>
      </c>
      <c r="J50" s="49">
        <f>IF(J47=0,J42*C30,0)</f>
        <v>0</v>
      </c>
      <c r="K50" s="48"/>
      <c r="L50" s="70">
        <f>SUM(D50:J50)</f>
        <v>0</v>
      </c>
      <c r="M50" s="50"/>
      <c r="N50" s="23" t="e">
        <f>L50/L42</f>
        <v>#DIV/0!</v>
      </c>
      <c r="AB50" s="47" t="s">
        <v>81</v>
      </c>
      <c r="AC50" s="48"/>
      <c r="AD50" s="49">
        <f>IF(AD47=0,AD42*AC30,0)</f>
        <v>0</v>
      </c>
      <c r="AE50" s="49">
        <f>IF(AE47=0,AE42*AC30,0)</f>
        <v>0</v>
      </c>
      <c r="AF50" s="49">
        <f>IF(AF47=0,AF42*AC30,0)</f>
        <v>0</v>
      </c>
      <c r="AG50" s="49">
        <f>IF(AG47=0,AG42*AC30,0)</f>
        <v>0</v>
      </c>
      <c r="AH50" s="49">
        <f>IF(AH47=0,AH42*AC30,0)</f>
        <v>0</v>
      </c>
      <c r="AI50" s="49">
        <f>IF(AI47=0,AI42*AC30,0)</f>
        <v>0</v>
      </c>
      <c r="AJ50" s="49">
        <f>IF(AJ47=0,AJ42*AC30,0)</f>
        <v>0</v>
      </c>
      <c r="AK50" s="48"/>
      <c r="AL50" s="70">
        <f>SUM(AD50:AJ50)</f>
        <v>0</v>
      </c>
      <c r="AM50" s="50"/>
      <c r="AN50" s="23" t="e">
        <f>AL50/AL42</f>
        <v>#DIV/0!</v>
      </c>
      <c r="BB50" s="47" t="s">
        <v>81</v>
      </c>
      <c r="BC50" s="48"/>
      <c r="BD50" s="49">
        <f>IF(BD47=0,BD42*BC30,0)</f>
        <v>0</v>
      </c>
      <c r="BE50" s="49">
        <f>IF(BE47=0,BE42*BC30,0)</f>
        <v>0</v>
      </c>
      <c r="BF50" s="49">
        <f>IF(BF47=0,BF42*BC30,0)</f>
        <v>0</v>
      </c>
      <c r="BG50" s="49">
        <f>IF(BG47=0,BG42*BC30,0)</f>
        <v>0</v>
      </c>
      <c r="BH50" s="49">
        <f>IF(BH47=0,BH42*BC30,0)</f>
        <v>0</v>
      </c>
      <c r="BI50" s="49">
        <f>IF(BI47=0,BI42*BC30,0)</f>
        <v>0</v>
      </c>
      <c r="BJ50" s="49">
        <f>IF(BJ47=0,BJ42*BC30,0)</f>
        <v>0</v>
      </c>
      <c r="BK50" s="48"/>
      <c r="BL50" s="70">
        <f>SUM(BD50:BJ50)</f>
        <v>0</v>
      </c>
      <c r="BM50" s="50"/>
      <c r="BN50" s="23" t="e">
        <f>BL50/BL42</f>
        <v>#DIV/0!</v>
      </c>
      <c r="CB50" s="47" t="s">
        <v>81</v>
      </c>
      <c r="CC50" s="48"/>
      <c r="CD50" s="49">
        <f>IF(CD47=0,CD42*CC30,0)</f>
        <v>0</v>
      </c>
      <c r="CE50" s="49">
        <f>IF(CE47=0,CE42*CC30,0)</f>
        <v>0</v>
      </c>
      <c r="CF50" s="49">
        <f>IF(CF47=0,CF42*CC30,0)</f>
        <v>0</v>
      </c>
      <c r="CG50" s="49">
        <f>IF(CG47=0,CG42*CC30,0)</f>
        <v>0</v>
      </c>
      <c r="CH50" s="49">
        <f>IF(CH47=0,CH42*CC30,0)</f>
        <v>0</v>
      </c>
      <c r="CI50" s="49">
        <f>IF(CI47=0,CI42*CC30,0)</f>
        <v>0</v>
      </c>
      <c r="CJ50" s="49">
        <f>IF(CJ47=0,CJ42*CC30,0)</f>
        <v>0</v>
      </c>
      <c r="CK50" s="48"/>
      <c r="CL50" s="70">
        <f>SUM(CD50:CJ50)</f>
        <v>0</v>
      </c>
      <c r="CM50" s="50"/>
      <c r="CN50" s="23" t="e">
        <f>CL50/CL42</f>
        <v>#DIV/0!</v>
      </c>
      <c r="CQ50" s="194">
        <f>C38</f>
        <v>44013</v>
      </c>
      <c r="CR50" s="5"/>
      <c r="CS50" s="197" t="s">
        <v>40</v>
      </c>
      <c r="CT50" s="197" t="s">
        <v>44</v>
      </c>
      <c r="CU50" s="197" t="s">
        <v>46</v>
      </c>
      <c r="CV50" s="197" t="s">
        <v>47</v>
      </c>
      <c r="CW50" s="5"/>
      <c r="CX50" s="96" t="s">
        <v>53</v>
      </c>
      <c r="CY50" s="5"/>
      <c r="CZ50" s="107" t="s">
        <v>50</v>
      </c>
      <c r="DA50" s="39"/>
    </row>
    <row r="51" spans="2:105" x14ac:dyDescent="0.35">
      <c r="B51" s="47" t="s">
        <v>82</v>
      </c>
      <c r="C51" s="48"/>
      <c r="D51" s="68">
        <f>IF(D47=0,D42*C31,0)</f>
        <v>0</v>
      </c>
      <c r="E51" s="68">
        <f>IF(E47=0,E42*C31,0)</f>
        <v>0</v>
      </c>
      <c r="F51" s="68">
        <f>IF(F47=0,F42*C31,0)</f>
        <v>0</v>
      </c>
      <c r="G51" s="68">
        <f>IF(G47=0,G42*C31,0)</f>
        <v>0</v>
      </c>
      <c r="H51" s="68">
        <f>IF(H47=0,H42*C31,0)</f>
        <v>0</v>
      </c>
      <c r="I51" s="68">
        <f>IF(I47=0,I42*C31,0)</f>
        <v>0</v>
      </c>
      <c r="J51" s="68">
        <f>IF(J47=0,J42*C31,0)</f>
        <v>0</v>
      </c>
      <c r="K51" s="48"/>
      <c r="L51" s="69">
        <f t="shared" ref="L51" si="43">SUM(D51:J51)</f>
        <v>0</v>
      </c>
      <c r="M51" s="50"/>
      <c r="N51" s="23" t="e">
        <f>L51/L42</f>
        <v>#DIV/0!</v>
      </c>
      <c r="AB51" s="47" t="s">
        <v>82</v>
      </c>
      <c r="AC51" s="48"/>
      <c r="AD51" s="68">
        <f>IF(AD47=0,AD42*AC31,0)</f>
        <v>0</v>
      </c>
      <c r="AE51" s="68">
        <f>IF(AE47=0,AE42*AC31,0)</f>
        <v>0</v>
      </c>
      <c r="AF51" s="68">
        <f>IF(AF47=0,AF42*AC31,0)</f>
        <v>0</v>
      </c>
      <c r="AG51" s="68">
        <f>IF(AG47=0,AG42*AC31,0)</f>
        <v>0</v>
      </c>
      <c r="AH51" s="68">
        <f>IF(AH47=0,AH42*AC31,0)</f>
        <v>0</v>
      </c>
      <c r="AI51" s="68">
        <f>IF(AI47=0,AI42*AC31,0)</f>
        <v>0</v>
      </c>
      <c r="AJ51" s="68">
        <f>IF(AJ47=0,AJ42*AC31,0)</f>
        <v>0</v>
      </c>
      <c r="AK51" s="48"/>
      <c r="AL51" s="69">
        <f t="shared" ref="AL51" si="44">SUM(AD51:AJ51)</f>
        <v>0</v>
      </c>
      <c r="AM51" s="50"/>
      <c r="AN51" s="23" t="e">
        <f>AL51/AL42</f>
        <v>#DIV/0!</v>
      </c>
      <c r="BB51" s="47" t="s">
        <v>82</v>
      </c>
      <c r="BC51" s="48"/>
      <c r="BD51" s="68">
        <f>IF(BD47=0,BD42*BC31,0)</f>
        <v>0</v>
      </c>
      <c r="BE51" s="68">
        <f>IF(BE47=0,BE42*BC31,0)</f>
        <v>0</v>
      </c>
      <c r="BF51" s="68">
        <f>IF(BF47=0,BF42*BC31,0)</f>
        <v>0</v>
      </c>
      <c r="BG51" s="68">
        <f>IF(BG47=0,BG42*BC31,0)</f>
        <v>0</v>
      </c>
      <c r="BH51" s="68">
        <f>IF(BH47=0,BH42*BC31,0)</f>
        <v>0</v>
      </c>
      <c r="BI51" s="68">
        <f>IF(BI47=0,BI42*BC31,0)</f>
        <v>0</v>
      </c>
      <c r="BJ51" s="68">
        <f>IF(BJ47=0,BJ42*BC31,0)</f>
        <v>0</v>
      </c>
      <c r="BK51" s="48"/>
      <c r="BL51" s="69">
        <f t="shared" ref="BL51" si="45">SUM(BD51:BJ51)</f>
        <v>0</v>
      </c>
      <c r="BM51" s="50"/>
      <c r="BN51" s="23" t="e">
        <f>BL51/BL42</f>
        <v>#DIV/0!</v>
      </c>
      <c r="CB51" s="47" t="s">
        <v>82</v>
      </c>
      <c r="CC51" s="48"/>
      <c r="CD51" s="68">
        <f>IF(CD47=0,CD42*CC31,0)</f>
        <v>0</v>
      </c>
      <c r="CE51" s="68">
        <f>IF(CE47=0,CE42*CC31,0)</f>
        <v>0</v>
      </c>
      <c r="CF51" s="68">
        <f>IF(CF47=0,CF42*CC31,0)</f>
        <v>0</v>
      </c>
      <c r="CG51" s="68">
        <f>IF(CG47=0,CG42*CC31,0)</f>
        <v>0</v>
      </c>
      <c r="CH51" s="68">
        <f>IF(CH47=0,CH42*CC31,0)</f>
        <v>0</v>
      </c>
      <c r="CI51" s="68">
        <f>IF(CI47=0,CI42*CC31,0)</f>
        <v>0</v>
      </c>
      <c r="CJ51" s="68">
        <f>IF(CJ47=0,CJ42*CC31,0)</f>
        <v>0</v>
      </c>
      <c r="CK51" s="48"/>
      <c r="CL51" s="69">
        <f t="shared" ref="CL51" si="46">SUM(CD51:CJ51)</f>
        <v>0</v>
      </c>
      <c r="CM51" s="50"/>
      <c r="CN51" s="23" t="e">
        <f>CL51/CL42</f>
        <v>#DIV/0!</v>
      </c>
      <c r="CQ51" s="40"/>
      <c r="CR51" s="5"/>
      <c r="CS51" s="95"/>
      <c r="CT51" s="95"/>
      <c r="CU51" s="95"/>
      <c r="CV51" s="95"/>
      <c r="CW51" s="5"/>
      <c r="CX51" s="128">
        <f>SUM(CS63:CV63)</f>
        <v>0</v>
      </c>
      <c r="CY51" s="5"/>
      <c r="CZ51" s="107" t="s">
        <v>51</v>
      </c>
      <c r="DA51" s="171">
        <f>C4</f>
        <v>31</v>
      </c>
    </row>
    <row r="52" spans="2:105" x14ac:dyDescent="0.35">
      <c r="B52" s="62" t="s">
        <v>34</v>
      </c>
      <c r="C52" s="48"/>
      <c r="D52" s="67">
        <f>SUM(D47:D51)</f>
        <v>0</v>
      </c>
      <c r="E52" s="67">
        <f t="shared" ref="E52:J52" si="47">SUM(E47:E51)</f>
        <v>0</v>
      </c>
      <c r="F52" s="67">
        <f t="shared" si="47"/>
        <v>0</v>
      </c>
      <c r="G52" s="67">
        <f t="shared" si="47"/>
        <v>0</v>
      </c>
      <c r="H52" s="67">
        <f t="shared" si="47"/>
        <v>0</v>
      </c>
      <c r="I52" s="67">
        <f t="shared" si="47"/>
        <v>0</v>
      </c>
      <c r="J52" s="67">
        <f t="shared" si="47"/>
        <v>0</v>
      </c>
      <c r="K52" s="48"/>
      <c r="L52" s="67">
        <f>SUM(L47:L51)</f>
        <v>0</v>
      </c>
      <c r="M52" s="50"/>
      <c r="AB52" s="62" t="s">
        <v>34</v>
      </c>
      <c r="AC52" s="48"/>
      <c r="AD52" s="67">
        <f>SUM(AD47:AD51)</f>
        <v>0</v>
      </c>
      <c r="AE52" s="67">
        <f t="shared" ref="AE52" si="48">SUM(AE47:AE51)</f>
        <v>0</v>
      </c>
      <c r="AF52" s="67">
        <f t="shared" ref="AF52" si="49">SUM(AF47:AF51)</f>
        <v>0</v>
      </c>
      <c r="AG52" s="67">
        <f t="shared" ref="AG52" si="50">SUM(AG47:AG51)</f>
        <v>0</v>
      </c>
      <c r="AH52" s="67">
        <f t="shared" ref="AH52" si="51">SUM(AH47:AH51)</f>
        <v>0</v>
      </c>
      <c r="AI52" s="67">
        <f t="shared" ref="AI52" si="52">SUM(AI47:AI51)</f>
        <v>0</v>
      </c>
      <c r="AJ52" s="67">
        <f t="shared" ref="AJ52" si="53">SUM(AJ47:AJ51)</f>
        <v>0</v>
      </c>
      <c r="AK52" s="48"/>
      <c r="AL52" s="67">
        <f>SUM(AL47:AL51)</f>
        <v>0</v>
      </c>
      <c r="AM52" s="50"/>
      <c r="BB52" s="62" t="s">
        <v>34</v>
      </c>
      <c r="BC52" s="48"/>
      <c r="BD52" s="67">
        <f>SUM(BD47:BD51)</f>
        <v>0</v>
      </c>
      <c r="BE52" s="67">
        <f t="shared" ref="BE52" si="54">SUM(BE47:BE51)</f>
        <v>0</v>
      </c>
      <c r="BF52" s="67">
        <f t="shared" ref="BF52" si="55">SUM(BF47:BF51)</f>
        <v>0</v>
      </c>
      <c r="BG52" s="67">
        <f t="shared" ref="BG52" si="56">SUM(BG47:BG51)</f>
        <v>0</v>
      </c>
      <c r="BH52" s="67">
        <f t="shared" ref="BH52" si="57">SUM(BH47:BH51)</f>
        <v>0</v>
      </c>
      <c r="BI52" s="67">
        <f t="shared" ref="BI52" si="58">SUM(BI47:BI51)</f>
        <v>0</v>
      </c>
      <c r="BJ52" s="67">
        <f t="shared" ref="BJ52" si="59">SUM(BJ47:BJ51)</f>
        <v>0</v>
      </c>
      <c r="BK52" s="48"/>
      <c r="BL52" s="67">
        <f>SUM(BL47:BL51)</f>
        <v>0</v>
      </c>
      <c r="BM52" s="50"/>
      <c r="CB52" s="62" t="s">
        <v>34</v>
      </c>
      <c r="CC52" s="48"/>
      <c r="CD52" s="67">
        <f>SUM(CD47:CD51)</f>
        <v>0</v>
      </c>
      <c r="CE52" s="67">
        <f t="shared" ref="CE52" si="60">SUM(CE47:CE51)</f>
        <v>0</v>
      </c>
      <c r="CF52" s="67">
        <f t="shared" ref="CF52" si="61">SUM(CF47:CF51)</f>
        <v>0</v>
      </c>
      <c r="CG52" s="67">
        <f t="shared" ref="CG52" si="62">SUM(CG47:CG51)</f>
        <v>0</v>
      </c>
      <c r="CH52" s="67">
        <f t="shared" ref="CH52" si="63">SUM(CH47:CH51)</f>
        <v>0</v>
      </c>
      <c r="CI52" s="67">
        <f t="shared" ref="CI52" si="64">SUM(CI47:CI51)</f>
        <v>0</v>
      </c>
      <c r="CJ52" s="67">
        <f t="shared" ref="CJ52" si="65">SUM(CJ47:CJ51)</f>
        <v>0</v>
      </c>
      <c r="CK52" s="48"/>
      <c r="CL52" s="67">
        <f>SUM(CL47:CL51)</f>
        <v>0</v>
      </c>
      <c r="CM52" s="50"/>
      <c r="CQ52" s="72"/>
      <c r="CR52" s="16" t="s">
        <v>32</v>
      </c>
      <c r="CS52" s="126">
        <f>L52</f>
        <v>0</v>
      </c>
      <c r="CT52" s="126">
        <f>IFERROR(AL52,0)</f>
        <v>0</v>
      </c>
      <c r="CU52" s="126">
        <f>IFERROR(BL52,0)</f>
        <v>0</v>
      </c>
      <c r="CV52" s="126">
        <f>IFERROR(CL52,0)</f>
        <v>0</v>
      </c>
      <c r="CW52" s="16"/>
      <c r="CX52" s="127">
        <f t="shared" ref="CX52:CX53" si="66">SUM(CS52:CW52)</f>
        <v>0</v>
      </c>
      <c r="CY52" s="5"/>
      <c r="CZ52" s="100">
        <f>IF(CX51&gt;0,(CX52/CX$51)*DA$51,0)</f>
        <v>0</v>
      </c>
      <c r="DA52" s="39"/>
    </row>
    <row r="53" spans="2:105" x14ac:dyDescent="0.35">
      <c r="B53" s="51" t="s">
        <v>31</v>
      </c>
      <c r="C53" s="48"/>
      <c r="D53" s="49">
        <f>(D48+D50)*C33</f>
        <v>0</v>
      </c>
      <c r="E53" s="49">
        <f>(E48+E50)*C33</f>
        <v>0</v>
      </c>
      <c r="F53" s="49">
        <f>(F48+F50)*C33</f>
        <v>0</v>
      </c>
      <c r="G53" s="49">
        <f>(G48+G50)*C33</f>
        <v>0</v>
      </c>
      <c r="H53" s="49">
        <f>(H48+H50)*C33</f>
        <v>0</v>
      </c>
      <c r="I53" s="49">
        <f>(I48+I50)*C33</f>
        <v>0</v>
      </c>
      <c r="J53" s="49">
        <f>(J48+J50)*C33</f>
        <v>0</v>
      </c>
      <c r="K53" s="48"/>
      <c r="L53" s="49">
        <f>SUM(D53:K53)</f>
        <v>0</v>
      </c>
      <c r="M53" s="52" t="e">
        <f>L53/(L48+L50)</f>
        <v>#DIV/0!</v>
      </c>
      <c r="N53" s="23" t="e">
        <f>L53/(L41+L42)</f>
        <v>#DIV/0!</v>
      </c>
      <c r="AB53" s="51" t="s">
        <v>31</v>
      </c>
      <c r="AC53" s="48"/>
      <c r="AD53" s="49">
        <f>(AD48+AD50)*AC33</f>
        <v>0</v>
      </c>
      <c r="AE53" s="49">
        <f>(AE48+AE50)*AC33</f>
        <v>0</v>
      </c>
      <c r="AF53" s="49">
        <f>(AF48+AF50)*AC33</f>
        <v>0</v>
      </c>
      <c r="AG53" s="49">
        <f>(AG48+AG50)*AC33</f>
        <v>0</v>
      </c>
      <c r="AH53" s="49">
        <f>(AH48+AH50)*AC33</f>
        <v>0</v>
      </c>
      <c r="AI53" s="49">
        <f>(AI48+AI50)*AC33</f>
        <v>0</v>
      </c>
      <c r="AJ53" s="49">
        <f>(AJ48+AJ50)*AC33</f>
        <v>0</v>
      </c>
      <c r="AK53" s="48"/>
      <c r="AL53" s="49">
        <f>SUM(AD53:AK53)</f>
        <v>0</v>
      </c>
      <c r="AM53" s="52" t="e">
        <f>AL53/(AL48+AL50)</f>
        <v>#DIV/0!</v>
      </c>
      <c r="AN53" s="23" t="e">
        <f>AL53/(AL41+AL42)</f>
        <v>#DIV/0!</v>
      </c>
      <c r="BB53" s="51" t="s">
        <v>31</v>
      </c>
      <c r="BC53" s="48"/>
      <c r="BD53" s="49">
        <f>(BD48+BD50)*BC33</f>
        <v>0</v>
      </c>
      <c r="BE53" s="49">
        <f>(BE48+BE50)*BC33</f>
        <v>0</v>
      </c>
      <c r="BF53" s="49">
        <f>(BF48+BF50)*BC33</f>
        <v>0</v>
      </c>
      <c r="BG53" s="49">
        <f>(BG48+BG50)*BC33</f>
        <v>0</v>
      </c>
      <c r="BH53" s="49">
        <f>(BH48+BH50)*BC33</f>
        <v>0</v>
      </c>
      <c r="BI53" s="49">
        <f>(BI48+BI50)*BC33</f>
        <v>0</v>
      </c>
      <c r="BJ53" s="49">
        <f>(BJ48+BJ50)*BC33</f>
        <v>0</v>
      </c>
      <c r="BK53" s="48"/>
      <c r="BL53" s="49">
        <f>SUM(BD53:BK53)</f>
        <v>0</v>
      </c>
      <c r="BM53" s="52" t="e">
        <f>BL53/(BL48+BL50)</f>
        <v>#DIV/0!</v>
      </c>
      <c r="BN53" s="23" t="e">
        <f>BL53/(BL41+BL42)</f>
        <v>#DIV/0!</v>
      </c>
      <c r="CB53" s="51" t="s">
        <v>31</v>
      </c>
      <c r="CC53" s="48"/>
      <c r="CD53" s="49">
        <f>(CD48+CD50)*CC33</f>
        <v>0</v>
      </c>
      <c r="CE53" s="49">
        <f>(CE48+CE50)*CC33</f>
        <v>0</v>
      </c>
      <c r="CF53" s="49">
        <f>(CF48+CF50)*CC33</f>
        <v>0</v>
      </c>
      <c r="CG53" s="49">
        <f>(CG48+CG50)*CC33</f>
        <v>0</v>
      </c>
      <c r="CH53" s="49">
        <f>(CH48+CH50)*CC33</f>
        <v>0</v>
      </c>
      <c r="CI53" s="49">
        <f>(CI48+CI50)*CC33</f>
        <v>0</v>
      </c>
      <c r="CJ53" s="49">
        <f>(CJ48+CJ50)*CC33</f>
        <v>0</v>
      </c>
      <c r="CK53" s="48"/>
      <c r="CL53" s="49">
        <f>SUM(CD53:CK53)</f>
        <v>0</v>
      </c>
      <c r="CM53" s="52" t="e">
        <f>CL53/(CL48+CL50)</f>
        <v>#DIV/0!</v>
      </c>
      <c r="CN53" s="23" t="e">
        <f>CL53/(CL41+CL42)</f>
        <v>#DIV/0!</v>
      </c>
      <c r="CQ53" s="40"/>
      <c r="CR53" s="5" t="s">
        <v>87</v>
      </c>
      <c r="CS53" s="98">
        <f>L53+L54</f>
        <v>0</v>
      </c>
      <c r="CT53" s="98">
        <f>AL53+AL54</f>
        <v>0</v>
      </c>
      <c r="CU53" s="98">
        <f>BL53+BL54</f>
        <v>0</v>
      </c>
      <c r="CV53" s="98">
        <f>CL53+CL54</f>
        <v>0</v>
      </c>
      <c r="CW53" s="5"/>
      <c r="CX53" s="99">
        <f t="shared" si="66"/>
        <v>0</v>
      </c>
      <c r="CY53" s="5"/>
      <c r="CZ53" s="100">
        <f>IF(CX51&gt;0,(CX53/CX$51)*DA$51,0)</f>
        <v>0</v>
      </c>
      <c r="DA53" s="39"/>
    </row>
    <row r="54" spans="2:105" x14ac:dyDescent="0.35">
      <c r="B54" s="51" t="s">
        <v>36</v>
      </c>
      <c r="C54" s="48"/>
      <c r="D54" s="68">
        <f>(D49+D51)*C34</f>
        <v>0</v>
      </c>
      <c r="E54" s="68">
        <f>(E49+E51)*C34</f>
        <v>0</v>
      </c>
      <c r="F54" s="68">
        <f>(F49+F51)*C34</f>
        <v>0</v>
      </c>
      <c r="G54" s="68">
        <f>(G49+G51)*C34</f>
        <v>0</v>
      </c>
      <c r="H54" s="68">
        <f>(H49+H51)*C34</f>
        <v>0</v>
      </c>
      <c r="I54" s="68">
        <f>(I49+I51)*C34</f>
        <v>0</v>
      </c>
      <c r="J54" s="68">
        <f>(J49+J51)*C34</f>
        <v>0</v>
      </c>
      <c r="K54" s="48"/>
      <c r="L54" s="68">
        <f>SUM(D54:K54)</f>
        <v>0</v>
      </c>
      <c r="M54" s="52" t="e">
        <f>L54/(L49+L51)</f>
        <v>#DIV/0!</v>
      </c>
      <c r="N54" s="23" t="e">
        <f>L54/(L41+L42)</f>
        <v>#DIV/0!</v>
      </c>
      <c r="AB54" s="51" t="s">
        <v>36</v>
      </c>
      <c r="AC54" s="48"/>
      <c r="AD54" s="68">
        <f>(AD49+AD51)*AC34</f>
        <v>0</v>
      </c>
      <c r="AE54" s="68">
        <f>(AE49+AE51)*AC34</f>
        <v>0</v>
      </c>
      <c r="AF54" s="68">
        <f>(AF49+AF51)*AC34</f>
        <v>0</v>
      </c>
      <c r="AG54" s="68">
        <f>(AG49+AG51)*AC34</f>
        <v>0</v>
      </c>
      <c r="AH54" s="68">
        <f>(AH49+AH51)*AC34</f>
        <v>0</v>
      </c>
      <c r="AI54" s="68">
        <f>(AI49+AI51)*AC34</f>
        <v>0</v>
      </c>
      <c r="AJ54" s="68">
        <f>(AJ49+AJ51)*AC34</f>
        <v>0</v>
      </c>
      <c r="AK54" s="48"/>
      <c r="AL54" s="68">
        <f>SUM(AD54:AK54)</f>
        <v>0</v>
      </c>
      <c r="AM54" s="52" t="e">
        <f>AL54/(AL49+AL51)</f>
        <v>#DIV/0!</v>
      </c>
      <c r="AN54" s="23" t="e">
        <f>AL54/(AL41+AL42)</f>
        <v>#DIV/0!</v>
      </c>
      <c r="BB54" s="51" t="s">
        <v>36</v>
      </c>
      <c r="BC54" s="48"/>
      <c r="BD54" s="68">
        <f>(BD49+BD51)*BC34</f>
        <v>0</v>
      </c>
      <c r="BE54" s="68">
        <f>(BE49+BE51)*BC34</f>
        <v>0</v>
      </c>
      <c r="BF54" s="68">
        <f>(BF49+BF51)*BC34</f>
        <v>0</v>
      </c>
      <c r="BG54" s="68">
        <f>(BG49+BG51)*BC34</f>
        <v>0</v>
      </c>
      <c r="BH54" s="68">
        <f>(BH49+BH51)*BC34</f>
        <v>0</v>
      </c>
      <c r="BI54" s="68">
        <f>(BI49+BI51)*BC34</f>
        <v>0</v>
      </c>
      <c r="BJ54" s="68">
        <f>(BJ49+BJ51)*BC34</f>
        <v>0</v>
      </c>
      <c r="BK54" s="48"/>
      <c r="BL54" s="68">
        <f>SUM(BD54:BK54)</f>
        <v>0</v>
      </c>
      <c r="BM54" s="52" t="e">
        <f>BL54/(BL49+BL51)</f>
        <v>#DIV/0!</v>
      </c>
      <c r="BN54" s="23" t="e">
        <f>BL54/(BL41+BL42)</f>
        <v>#DIV/0!</v>
      </c>
      <c r="CB54" s="51" t="s">
        <v>36</v>
      </c>
      <c r="CC54" s="48"/>
      <c r="CD54" s="68">
        <f>(CD49+CD51)*CC34</f>
        <v>0</v>
      </c>
      <c r="CE54" s="68">
        <f>(CE49+CE51)*CC34</f>
        <v>0</v>
      </c>
      <c r="CF54" s="68">
        <f>(CF49+CF51)*CC34</f>
        <v>0</v>
      </c>
      <c r="CG54" s="68">
        <f>(CG49+CG51)*CC34</f>
        <v>0</v>
      </c>
      <c r="CH54" s="68">
        <f>(CH49+CH51)*CC34</f>
        <v>0</v>
      </c>
      <c r="CI54" s="68">
        <f>(CI49+CI51)*CC34</f>
        <v>0</v>
      </c>
      <c r="CJ54" s="68">
        <f>(CJ49+CJ51)*CC34</f>
        <v>0</v>
      </c>
      <c r="CK54" s="48"/>
      <c r="CL54" s="68">
        <f>SUM(CD54:CK54)</f>
        <v>0</v>
      </c>
      <c r="CM54" s="52" t="e">
        <f>CL54/(CL49+CL51)</f>
        <v>#DIV/0!</v>
      </c>
      <c r="CN54" s="23" t="e">
        <f>CL54/(CL41+CL42)</f>
        <v>#DIV/0!</v>
      </c>
      <c r="CQ54" s="72"/>
      <c r="CR54" s="16" t="s">
        <v>250</v>
      </c>
      <c r="CS54" s="126">
        <f>CS52-CS53</f>
        <v>0</v>
      </c>
      <c r="CT54" s="126">
        <f t="shared" ref="CT54:CV54" si="67">CT52-CT53</f>
        <v>0</v>
      </c>
      <c r="CU54" s="126">
        <f t="shared" si="67"/>
        <v>0</v>
      </c>
      <c r="CV54" s="126">
        <f t="shared" si="67"/>
        <v>0</v>
      </c>
      <c r="CW54" s="16"/>
      <c r="CX54" s="127">
        <f>CX52-CX53</f>
        <v>0</v>
      </c>
      <c r="CY54" s="5"/>
      <c r="CZ54" s="100">
        <f>CZ52-CZ53</f>
        <v>0</v>
      </c>
      <c r="DA54" s="39"/>
    </row>
    <row r="55" spans="2:105" x14ac:dyDescent="0.35">
      <c r="B55" s="62" t="s">
        <v>38</v>
      </c>
      <c r="C55" s="48"/>
      <c r="D55" s="67">
        <f>D52-SUM(D53:D54)</f>
        <v>0</v>
      </c>
      <c r="E55" s="67">
        <f t="shared" ref="E55:J55" si="68">E52-SUM(E53:E54)</f>
        <v>0</v>
      </c>
      <c r="F55" s="67">
        <f t="shared" si="68"/>
        <v>0</v>
      </c>
      <c r="G55" s="67">
        <f t="shared" si="68"/>
        <v>0</v>
      </c>
      <c r="H55" s="67">
        <f t="shared" si="68"/>
        <v>0</v>
      </c>
      <c r="I55" s="67">
        <f t="shared" si="68"/>
        <v>0</v>
      </c>
      <c r="J55" s="67">
        <f t="shared" si="68"/>
        <v>0</v>
      </c>
      <c r="K55" s="48"/>
      <c r="L55" s="67">
        <f>L52-SUM(L53:L54)</f>
        <v>0</v>
      </c>
      <c r="M55" s="73" t="e">
        <f>L55/L52</f>
        <v>#DIV/0!</v>
      </c>
      <c r="N55" s="23"/>
      <c r="AB55" s="62" t="s">
        <v>38</v>
      </c>
      <c r="AC55" s="48"/>
      <c r="AD55" s="67">
        <f>AD52-SUM(AD53:AD54)</f>
        <v>0</v>
      </c>
      <c r="AE55" s="67">
        <f t="shared" ref="AE55:AJ55" si="69">AE52-SUM(AE53:AE54)</f>
        <v>0</v>
      </c>
      <c r="AF55" s="67">
        <f t="shared" si="69"/>
        <v>0</v>
      </c>
      <c r="AG55" s="67">
        <f t="shared" si="69"/>
        <v>0</v>
      </c>
      <c r="AH55" s="67">
        <f t="shared" si="69"/>
        <v>0</v>
      </c>
      <c r="AI55" s="67">
        <f t="shared" si="69"/>
        <v>0</v>
      </c>
      <c r="AJ55" s="67">
        <f t="shared" si="69"/>
        <v>0</v>
      </c>
      <c r="AK55" s="48"/>
      <c r="AL55" s="67">
        <f>AL52-SUM(AL53:AL54)</f>
        <v>0</v>
      </c>
      <c r="AM55" s="73" t="e">
        <f>AL55/AL52</f>
        <v>#DIV/0!</v>
      </c>
      <c r="AN55" s="23"/>
      <c r="BB55" s="62" t="s">
        <v>38</v>
      </c>
      <c r="BC55" s="48"/>
      <c r="BD55" s="67">
        <f>BD52-SUM(BD53:BD54)</f>
        <v>0</v>
      </c>
      <c r="BE55" s="67">
        <f t="shared" ref="BE55:BJ55" si="70">BE52-SUM(BE53:BE54)</f>
        <v>0</v>
      </c>
      <c r="BF55" s="67">
        <f t="shared" si="70"/>
        <v>0</v>
      </c>
      <c r="BG55" s="67">
        <f t="shared" si="70"/>
        <v>0</v>
      </c>
      <c r="BH55" s="67">
        <f t="shared" si="70"/>
        <v>0</v>
      </c>
      <c r="BI55" s="67">
        <f t="shared" si="70"/>
        <v>0</v>
      </c>
      <c r="BJ55" s="67">
        <f t="shared" si="70"/>
        <v>0</v>
      </c>
      <c r="BK55" s="48"/>
      <c r="BL55" s="67">
        <f>BL52-SUM(BL53:BL54)</f>
        <v>0</v>
      </c>
      <c r="BM55" s="73" t="e">
        <f>BL55/BL52</f>
        <v>#DIV/0!</v>
      </c>
      <c r="BN55" s="23"/>
      <c r="CB55" s="62" t="s">
        <v>38</v>
      </c>
      <c r="CC55" s="48"/>
      <c r="CD55" s="67">
        <f>CD52-SUM(CD53:CD54)</f>
        <v>0</v>
      </c>
      <c r="CE55" s="67">
        <f t="shared" ref="CE55:CJ55" si="71">CE52-SUM(CE53:CE54)</f>
        <v>0</v>
      </c>
      <c r="CF55" s="67">
        <f t="shared" si="71"/>
        <v>0</v>
      </c>
      <c r="CG55" s="67">
        <f t="shared" si="71"/>
        <v>0</v>
      </c>
      <c r="CH55" s="67">
        <f t="shared" si="71"/>
        <v>0</v>
      </c>
      <c r="CI55" s="67">
        <f t="shared" si="71"/>
        <v>0</v>
      </c>
      <c r="CJ55" s="67">
        <f t="shared" si="71"/>
        <v>0</v>
      </c>
      <c r="CK55" s="48"/>
      <c r="CL55" s="67">
        <f>CL52-SUM(CL53:CL54)</f>
        <v>0</v>
      </c>
      <c r="CM55" s="73" t="e">
        <f>CL55/CL52</f>
        <v>#DIV/0!</v>
      </c>
      <c r="CN55" s="23"/>
      <c r="CQ55" s="40"/>
      <c r="CR55" s="13" t="s">
        <v>251</v>
      </c>
      <c r="CS55" s="131">
        <f>L56</f>
        <v>0</v>
      </c>
      <c r="CT55" s="131">
        <f>AL56</f>
        <v>0</v>
      </c>
      <c r="CU55" s="131">
        <f>BL56</f>
        <v>0</v>
      </c>
      <c r="CV55" s="131">
        <f>CL56</f>
        <v>0</v>
      </c>
      <c r="CW55" s="5"/>
      <c r="CX55" s="131">
        <f>SUM(CS55:CV55)</f>
        <v>0</v>
      </c>
      <c r="CY55" s="5"/>
      <c r="CZ55" s="100">
        <f>IF(CX51&gt;0,(CX55/CX$51)*DA$51,0)</f>
        <v>0</v>
      </c>
      <c r="DA55" s="39"/>
    </row>
    <row r="56" spans="2:105" x14ac:dyDescent="0.35">
      <c r="B56" s="51" t="s">
        <v>201</v>
      </c>
      <c r="C56" s="48"/>
      <c r="D56" s="70">
        <f t="shared" ref="D56:J56" si="72">D14</f>
        <v>0</v>
      </c>
      <c r="E56" s="70">
        <f t="shared" si="72"/>
        <v>0</v>
      </c>
      <c r="F56" s="70">
        <f t="shared" si="72"/>
        <v>0</v>
      </c>
      <c r="G56" s="70">
        <f t="shared" si="72"/>
        <v>0</v>
      </c>
      <c r="H56" s="70">
        <f t="shared" si="72"/>
        <v>0</v>
      </c>
      <c r="I56" s="70">
        <f t="shared" si="72"/>
        <v>0</v>
      </c>
      <c r="J56" s="70">
        <f t="shared" si="72"/>
        <v>0</v>
      </c>
      <c r="K56" s="48"/>
      <c r="L56" s="49">
        <f t="shared" ref="L56:L58" si="73">SUM(D56:J56)</f>
        <v>0</v>
      </c>
      <c r="M56" s="73"/>
      <c r="N56" s="23"/>
      <c r="AB56" s="51" t="s">
        <v>201</v>
      </c>
      <c r="AC56" s="48"/>
      <c r="AD56" s="70">
        <f t="shared" ref="AD56:AJ56" si="74">AD14</f>
        <v>0</v>
      </c>
      <c r="AE56" s="70">
        <f t="shared" si="74"/>
        <v>0</v>
      </c>
      <c r="AF56" s="70">
        <f t="shared" si="74"/>
        <v>0</v>
      </c>
      <c r="AG56" s="70">
        <f t="shared" si="74"/>
        <v>0</v>
      </c>
      <c r="AH56" s="70">
        <f t="shared" si="74"/>
        <v>0</v>
      </c>
      <c r="AI56" s="70">
        <f t="shared" si="74"/>
        <v>0</v>
      </c>
      <c r="AJ56" s="70">
        <f t="shared" si="74"/>
        <v>0</v>
      </c>
      <c r="AK56" s="48"/>
      <c r="AL56" s="49">
        <f t="shared" ref="AL56:AL58" si="75">SUM(AD56:AJ56)</f>
        <v>0</v>
      </c>
      <c r="AM56" s="73"/>
      <c r="AN56" s="23"/>
      <c r="BB56" s="51" t="s">
        <v>201</v>
      </c>
      <c r="BC56" s="48"/>
      <c r="BD56" s="70">
        <f t="shared" ref="BD56:BJ56" si="76">BD14</f>
        <v>0</v>
      </c>
      <c r="BE56" s="70">
        <f t="shared" si="76"/>
        <v>0</v>
      </c>
      <c r="BF56" s="70">
        <f t="shared" si="76"/>
        <v>0</v>
      </c>
      <c r="BG56" s="70">
        <f t="shared" si="76"/>
        <v>0</v>
      </c>
      <c r="BH56" s="70">
        <f t="shared" si="76"/>
        <v>0</v>
      </c>
      <c r="BI56" s="70">
        <f t="shared" si="76"/>
        <v>0</v>
      </c>
      <c r="BJ56" s="70">
        <f t="shared" si="76"/>
        <v>0</v>
      </c>
      <c r="BK56" s="48"/>
      <c r="BL56" s="49">
        <f t="shared" ref="BL56:BL58" si="77">SUM(BD56:BJ56)</f>
        <v>0</v>
      </c>
      <c r="BM56" s="73"/>
      <c r="BN56" s="23"/>
      <c r="CB56" s="51" t="s">
        <v>201</v>
      </c>
      <c r="CC56" s="48"/>
      <c r="CD56" s="70">
        <f t="shared" ref="CD56:CJ56" si="78">CD14</f>
        <v>0</v>
      </c>
      <c r="CE56" s="70">
        <f t="shared" si="78"/>
        <v>0</v>
      </c>
      <c r="CF56" s="70">
        <f t="shared" si="78"/>
        <v>0</v>
      </c>
      <c r="CG56" s="70">
        <f t="shared" si="78"/>
        <v>0</v>
      </c>
      <c r="CH56" s="70">
        <f t="shared" si="78"/>
        <v>0</v>
      </c>
      <c r="CI56" s="70">
        <f t="shared" si="78"/>
        <v>0</v>
      </c>
      <c r="CJ56" s="70">
        <f t="shared" si="78"/>
        <v>0</v>
      </c>
      <c r="CK56" s="48"/>
      <c r="CL56" s="49">
        <f t="shared" ref="CL56:CL58" si="79">SUM(CD56:CJ56)</f>
        <v>0</v>
      </c>
      <c r="CM56" s="73"/>
      <c r="CN56" s="23"/>
      <c r="CQ56" s="40"/>
      <c r="CR56" s="312" t="s">
        <v>86</v>
      </c>
      <c r="CS56" s="131">
        <f>L57</f>
        <v>0</v>
      </c>
      <c r="CT56" s="131">
        <f>AL57</f>
        <v>0</v>
      </c>
      <c r="CU56" s="131">
        <f>BL57</f>
        <v>0</v>
      </c>
      <c r="CV56" s="131">
        <f>CL57</f>
        <v>0</v>
      </c>
      <c r="CW56" s="5"/>
      <c r="CX56" s="131">
        <f>SUM(CS56:CV56)</f>
        <v>0</v>
      </c>
      <c r="CY56" s="5"/>
      <c r="CZ56" s="100">
        <f>IF(CX51&gt;0,(CX56/CX$51)*DA$51,0)</f>
        <v>0</v>
      </c>
      <c r="DA56" s="39"/>
    </row>
    <row r="57" spans="2:105" x14ac:dyDescent="0.35">
      <c r="B57" s="47" t="s">
        <v>30</v>
      </c>
      <c r="C57" s="48"/>
      <c r="D57" s="49">
        <f>IF(D77&gt;0,D77,D74)+IF('Standard calc'!D125&gt;0,'Standard calc'!D125,'Detailed calc'!D134)</f>
        <v>0</v>
      </c>
      <c r="E57" s="49">
        <f>IF(E77&gt;0,E77,E74)+IF('Standard calc'!E125&gt;0,'Standard calc'!E125,'Detailed calc'!E134)</f>
        <v>0</v>
      </c>
      <c r="F57" s="49">
        <f>IF(F77&gt;0,F77,F74)+IF('Standard calc'!F125&gt;0,'Standard calc'!F125,'Detailed calc'!F134)</f>
        <v>0</v>
      </c>
      <c r="G57" s="49">
        <f>IF(G77&gt;0,G77,G74)+IF('Standard calc'!G125&gt;0,'Standard calc'!G125,'Detailed calc'!G134)</f>
        <v>0</v>
      </c>
      <c r="H57" s="49">
        <f>IF(H77&gt;0,H77,H74)+IF('Standard calc'!H125&gt;0,'Standard calc'!H125,'Detailed calc'!H134)</f>
        <v>0</v>
      </c>
      <c r="I57" s="49">
        <f>IF(I77&gt;0,I77,I74)+IF('Standard calc'!I125&gt;0,'Standard calc'!I125,'Detailed calc'!I134)</f>
        <v>0</v>
      </c>
      <c r="J57" s="49">
        <f>IF(J77&gt;0,J77,J74)+IF('Standard calc'!J125&gt;0,'Standard calc'!J125,'Detailed calc'!J134)</f>
        <v>0</v>
      </c>
      <c r="K57" s="48"/>
      <c r="L57" s="49">
        <f t="shared" si="73"/>
        <v>0</v>
      </c>
      <c r="M57" s="52" t="e">
        <f>L57/L$52</f>
        <v>#DIV/0!</v>
      </c>
      <c r="N57" s="23" t="e">
        <f>L57/(L41+L42)</f>
        <v>#DIV/0!</v>
      </c>
      <c r="AB57" s="47" t="s">
        <v>30</v>
      </c>
      <c r="AC57" s="48"/>
      <c r="AD57" s="49">
        <f>IF(AD77&gt;0,AD77,AD74)+IF('Standard calc'!AD125&gt;0,'Standard calc'!AD125,'Detailed calc'!AD134)</f>
        <v>0</v>
      </c>
      <c r="AE57" s="49">
        <f>IF(AE77&gt;0,AE77,AE74)+IF('Standard calc'!AE125&gt;0,'Standard calc'!AE125,'Detailed calc'!AE134)</f>
        <v>0</v>
      </c>
      <c r="AF57" s="49">
        <f>IF(AF77&gt;0,AF77,AF74)+IF('Standard calc'!AF125&gt;0,'Standard calc'!AF125,'Detailed calc'!AF134)</f>
        <v>0</v>
      </c>
      <c r="AG57" s="49">
        <f>IF(AG77&gt;0,AG77,AG74)+IF('Standard calc'!AG125&gt;0,'Standard calc'!AG125,'Detailed calc'!AG134)</f>
        <v>0</v>
      </c>
      <c r="AH57" s="49">
        <f>IF(AH77&gt;0,AH77,AH74)+IF('Standard calc'!AH125&gt;0,'Standard calc'!AH125,'Detailed calc'!AH134)</f>
        <v>0</v>
      </c>
      <c r="AI57" s="49">
        <f>IF(AI77&gt;0,AI77,AI74)+IF('Standard calc'!AI125&gt;0,'Standard calc'!AI125,'Detailed calc'!AI134)</f>
        <v>0</v>
      </c>
      <c r="AJ57" s="49">
        <f>IF(AJ77&gt;0,AJ77,AJ74)+IF('Standard calc'!AJ125&gt;0,'Standard calc'!AJ125,'Detailed calc'!AJ134)</f>
        <v>0</v>
      </c>
      <c r="AK57" s="48"/>
      <c r="AL57" s="49">
        <f t="shared" si="75"/>
        <v>0</v>
      </c>
      <c r="AM57" s="52" t="e">
        <f>AL57/AL$52</f>
        <v>#DIV/0!</v>
      </c>
      <c r="AN57" s="23" t="e">
        <f>AL57/(AL41+AL42)</f>
        <v>#DIV/0!</v>
      </c>
      <c r="BB57" s="47" t="s">
        <v>30</v>
      </c>
      <c r="BC57" s="48"/>
      <c r="BD57" s="49">
        <f>IF(BD77&gt;0,BD77,BD74)+IF('Standard calc'!BD125&gt;0,'Standard calc'!BD125,'Detailed calc'!BD134)</f>
        <v>0</v>
      </c>
      <c r="BE57" s="49">
        <f>IF(BE77&gt;0,BE77,BE74)+IF('Standard calc'!BE125&gt;0,'Standard calc'!BE125,'Detailed calc'!BE134)</f>
        <v>0</v>
      </c>
      <c r="BF57" s="49">
        <f>IF(BF77&gt;0,BF77,BF74)+IF('Standard calc'!BF125&gt;0,'Standard calc'!BF125,'Detailed calc'!BF134)</f>
        <v>0</v>
      </c>
      <c r="BG57" s="49">
        <f>IF(BG77&gt;0,BG77,BG74)+IF('Standard calc'!BG125&gt;0,'Standard calc'!BG125,'Detailed calc'!BG134)</f>
        <v>0</v>
      </c>
      <c r="BH57" s="49">
        <f>IF(BH77&gt;0,BH77,BH74)+IF('Standard calc'!BH125&gt;0,'Standard calc'!BH125,'Detailed calc'!BH134)</f>
        <v>0</v>
      </c>
      <c r="BI57" s="49">
        <f>IF(BI77&gt;0,BI77,BI74)+IF('Standard calc'!BI125&gt;0,'Standard calc'!BI125,'Detailed calc'!BI134)</f>
        <v>0</v>
      </c>
      <c r="BJ57" s="49">
        <f>IF(BJ77&gt;0,BJ77,BJ74)+IF('Standard calc'!BJ125&gt;0,'Standard calc'!BJ125,'Detailed calc'!BJ134)</f>
        <v>0</v>
      </c>
      <c r="BK57" s="48"/>
      <c r="BL57" s="49">
        <f t="shared" si="77"/>
        <v>0</v>
      </c>
      <c r="BM57" s="52" t="e">
        <f>BL57/BL$52</f>
        <v>#DIV/0!</v>
      </c>
      <c r="BN57" s="23" t="e">
        <f>BL57/(BL41+BL42)</f>
        <v>#DIV/0!</v>
      </c>
      <c r="CB57" s="47" t="s">
        <v>30</v>
      </c>
      <c r="CC57" s="48"/>
      <c r="CD57" s="49">
        <f>IF(CD77&gt;0,CD77,CD74)+IF('Standard calc'!CD125&gt;0,'Standard calc'!CD125,'Detailed calc'!CD134)</f>
        <v>0</v>
      </c>
      <c r="CE57" s="49">
        <f>IF(CE77&gt;0,CE77,CE74)+IF('Standard calc'!CE125&gt;0,'Standard calc'!CE125,'Detailed calc'!CE134)</f>
        <v>0</v>
      </c>
      <c r="CF57" s="49">
        <f>IF(CF77&gt;0,CF77,CF74)+IF('Standard calc'!CF125&gt;0,'Standard calc'!CF125,'Detailed calc'!CF134)</f>
        <v>0</v>
      </c>
      <c r="CG57" s="49">
        <f>IF(CG77&gt;0,CG77,CG74)+IF('Standard calc'!CG125&gt;0,'Standard calc'!CG125,'Detailed calc'!CG134)</f>
        <v>0</v>
      </c>
      <c r="CH57" s="49">
        <f>IF(CH77&gt;0,CH77,CH74)+IF('Standard calc'!CH125&gt;0,'Standard calc'!CH125,'Detailed calc'!CH134)</f>
        <v>0</v>
      </c>
      <c r="CI57" s="49">
        <f>IF(CI77&gt;0,CI77,CI74)+IF('Standard calc'!CI125&gt;0,'Standard calc'!CI125,'Detailed calc'!CI134)</f>
        <v>0</v>
      </c>
      <c r="CJ57" s="49">
        <f>IF(CJ77&gt;0,CJ77,CJ74)+IF('Standard calc'!CJ125&gt;0,'Standard calc'!CJ125,'Detailed calc'!CJ134)</f>
        <v>0</v>
      </c>
      <c r="CK57" s="48"/>
      <c r="CL57" s="49">
        <f t="shared" si="79"/>
        <v>0</v>
      </c>
      <c r="CM57" s="52" t="e">
        <f>CL57/CL$52</f>
        <v>#DIV/0!</v>
      </c>
      <c r="CN57" s="23" t="e">
        <f>CL57/(CL41+CL42)</f>
        <v>#DIV/0!</v>
      </c>
      <c r="CQ57" s="40"/>
      <c r="CR57" s="312" t="s">
        <v>252</v>
      </c>
      <c r="CS57" s="131">
        <f>L58</f>
        <v>0</v>
      </c>
      <c r="CT57" s="131">
        <f>AL58</f>
        <v>0</v>
      </c>
      <c r="CU57" s="131">
        <f>BL58</f>
        <v>0</v>
      </c>
      <c r="CV57" s="131">
        <f>CL58</f>
        <v>0</v>
      </c>
      <c r="CW57" s="5"/>
      <c r="CX57" s="131">
        <f>SUM(CS57:CV57)</f>
        <v>0</v>
      </c>
      <c r="CY57" s="5"/>
      <c r="CZ57" s="100">
        <f>IF(CX51&gt;0,(CX57/CX$51)*DA$51,0)</f>
        <v>0</v>
      </c>
      <c r="DA57" s="39"/>
    </row>
    <row r="58" spans="2:105" x14ac:dyDescent="0.35">
      <c r="B58" s="47" t="s">
        <v>72</v>
      </c>
      <c r="C58" s="48"/>
      <c r="D58" s="68">
        <f>D52*C35</f>
        <v>0</v>
      </c>
      <c r="E58" s="68">
        <f>E52*C35</f>
        <v>0</v>
      </c>
      <c r="F58" s="68">
        <f>F52*C35</f>
        <v>0</v>
      </c>
      <c r="G58" s="68">
        <f>G52*C35</f>
        <v>0</v>
      </c>
      <c r="H58" s="68">
        <f>H52*C35</f>
        <v>0</v>
      </c>
      <c r="I58" s="68">
        <f>I52*C35</f>
        <v>0</v>
      </c>
      <c r="J58" s="68">
        <f>J52*C35</f>
        <v>0</v>
      </c>
      <c r="K58" s="48"/>
      <c r="L58" s="68">
        <f t="shared" si="73"/>
        <v>0</v>
      </c>
      <c r="M58" s="52" t="e">
        <f>L58/L$52</f>
        <v>#DIV/0!</v>
      </c>
      <c r="N58" s="23"/>
      <c r="AB58" s="47" t="s">
        <v>72</v>
      </c>
      <c r="AC58" s="48"/>
      <c r="AD58" s="68">
        <f>AD52*AC35</f>
        <v>0</v>
      </c>
      <c r="AE58" s="68">
        <f>AE52*AC35</f>
        <v>0</v>
      </c>
      <c r="AF58" s="68">
        <f>AF52*AC35</f>
        <v>0</v>
      </c>
      <c r="AG58" s="68">
        <f>AG52*AC35</f>
        <v>0</v>
      </c>
      <c r="AH58" s="68">
        <f>AH52*AC35</f>
        <v>0</v>
      </c>
      <c r="AI58" s="68">
        <f>AI52*AC35</f>
        <v>0</v>
      </c>
      <c r="AJ58" s="68">
        <f>AJ52*AC35</f>
        <v>0</v>
      </c>
      <c r="AK58" s="48"/>
      <c r="AL58" s="68">
        <f t="shared" si="75"/>
        <v>0</v>
      </c>
      <c r="AM58" s="52" t="e">
        <f>AL58/AL$52</f>
        <v>#DIV/0!</v>
      </c>
      <c r="AN58" s="23"/>
      <c r="BB58" s="47" t="s">
        <v>72</v>
      </c>
      <c r="BC58" s="48"/>
      <c r="BD58" s="68">
        <f>BD52*BC35</f>
        <v>0</v>
      </c>
      <c r="BE58" s="68">
        <f>BE52*BC35</f>
        <v>0</v>
      </c>
      <c r="BF58" s="68">
        <f>BF52*BC35</f>
        <v>0</v>
      </c>
      <c r="BG58" s="68">
        <f>BG52*BC35</f>
        <v>0</v>
      </c>
      <c r="BH58" s="68">
        <f>BH52*BC35</f>
        <v>0</v>
      </c>
      <c r="BI58" s="68">
        <f>BI52*BC35</f>
        <v>0</v>
      </c>
      <c r="BJ58" s="68">
        <f>BJ52*BC35</f>
        <v>0</v>
      </c>
      <c r="BK58" s="48"/>
      <c r="BL58" s="68">
        <f t="shared" si="77"/>
        <v>0</v>
      </c>
      <c r="BM58" s="52" t="e">
        <f>BL58/BL$52</f>
        <v>#DIV/0!</v>
      </c>
      <c r="BN58" s="23"/>
      <c r="CB58" s="47" t="s">
        <v>72</v>
      </c>
      <c r="CC58" s="48"/>
      <c r="CD58" s="68">
        <f>CD52*CC35</f>
        <v>0</v>
      </c>
      <c r="CE58" s="68">
        <f>CE52*CC35</f>
        <v>0</v>
      </c>
      <c r="CF58" s="68">
        <f>CF52*CC35</f>
        <v>0</v>
      </c>
      <c r="CG58" s="68">
        <f>CG52*CC35</f>
        <v>0</v>
      </c>
      <c r="CH58" s="68">
        <f>CH52*CC35</f>
        <v>0</v>
      </c>
      <c r="CI58" s="68">
        <f>CI52*CC35</f>
        <v>0</v>
      </c>
      <c r="CJ58" s="68">
        <f>CJ52*CC35</f>
        <v>0</v>
      </c>
      <c r="CK58" s="48"/>
      <c r="CL58" s="68">
        <f t="shared" si="79"/>
        <v>0</v>
      </c>
      <c r="CM58" s="52" t="e">
        <f>CL58/CL$52</f>
        <v>#DIV/0!</v>
      </c>
      <c r="CN58" s="23"/>
      <c r="CQ58" s="40"/>
      <c r="CR58" s="312" t="s">
        <v>253</v>
      </c>
      <c r="CS58" s="126">
        <f>CS54-CS55-CS56-CS57</f>
        <v>0</v>
      </c>
      <c r="CT58" s="126">
        <f t="shared" ref="CT58:CV58" si="80">CT54-CT55-CT56-CT57</f>
        <v>0</v>
      </c>
      <c r="CU58" s="126">
        <f t="shared" si="80"/>
        <v>0</v>
      </c>
      <c r="CV58" s="126">
        <f t="shared" si="80"/>
        <v>0</v>
      </c>
      <c r="CW58" s="5"/>
      <c r="CX58" s="126">
        <f>CX54-CX55-CX56-CX57</f>
        <v>0</v>
      </c>
      <c r="CY58" s="5"/>
      <c r="CZ58" s="319">
        <f>CZ54-CZ55-CZ56-CZ57</f>
        <v>0</v>
      </c>
      <c r="DA58" s="39"/>
    </row>
    <row r="59" spans="2:105" x14ac:dyDescent="0.35">
      <c r="B59" s="62" t="s">
        <v>240</v>
      </c>
      <c r="C59" s="48"/>
      <c r="D59" s="67">
        <f>D55-D56-D57-D58</f>
        <v>0</v>
      </c>
      <c r="E59" s="67">
        <f t="shared" ref="E59:L59" si="81">E55-E56-E57-E58</f>
        <v>0</v>
      </c>
      <c r="F59" s="67">
        <f t="shared" si="81"/>
        <v>0</v>
      </c>
      <c r="G59" s="67">
        <f t="shared" si="81"/>
        <v>0</v>
      </c>
      <c r="H59" s="67">
        <f t="shared" si="81"/>
        <v>0</v>
      </c>
      <c r="I59" s="67">
        <f t="shared" si="81"/>
        <v>0</v>
      </c>
      <c r="J59" s="67">
        <f t="shared" si="81"/>
        <v>0</v>
      </c>
      <c r="K59" s="48"/>
      <c r="L59" s="67">
        <f t="shared" si="81"/>
        <v>0</v>
      </c>
      <c r="M59" s="52"/>
      <c r="N59" s="23"/>
      <c r="AB59" s="62" t="s">
        <v>240</v>
      </c>
      <c r="AC59" s="48"/>
      <c r="AD59" s="67">
        <f>AD55-AD56-AD57-AD58</f>
        <v>0</v>
      </c>
      <c r="AE59" s="67">
        <f t="shared" ref="AE59" si="82">AE55-AE56-AE57-AE58</f>
        <v>0</v>
      </c>
      <c r="AF59" s="67">
        <f t="shared" ref="AF59" si="83">AF55-AF56-AF57-AF58</f>
        <v>0</v>
      </c>
      <c r="AG59" s="67">
        <f t="shared" ref="AG59" si="84">AG55-AG56-AG57-AG58</f>
        <v>0</v>
      </c>
      <c r="AH59" s="67">
        <f t="shared" ref="AH59" si="85">AH55-AH56-AH57-AH58</f>
        <v>0</v>
      </c>
      <c r="AI59" s="67">
        <f t="shared" ref="AI59" si="86">AI55-AI56-AI57-AI58</f>
        <v>0</v>
      </c>
      <c r="AJ59" s="67">
        <f t="shared" ref="AJ59" si="87">AJ55-AJ56-AJ57-AJ58</f>
        <v>0</v>
      </c>
      <c r="AK59" s="48"/>
      <c r="AL59" s="67">
        <f t="shared" ref="AL59" si="88">AL55-AL56-AL57-AL58</f>
        <v>0</v>
      </c>
      <c r="AM59" s="52"/>
      <c r="AN59" s="23"/>
      <c r="BB59" s="62" t="s">
        <v>240</v>
      </c>
      <c r="BC59" s="48"/>
      <c r="BD59" s="67">
        <f>BD55-BD56-BD57-BD58</f>
        <v>0</v>
      </c>
      <c r="BE59" s="67">
        <f t="shared" ref="BE59" si="89">BE55-BE56-BE57-BE58</f>
        <v>0</v>
      </c>
      <c r="BF59" s="67">
        <f t="shared" ref="BF59" si="90">BF55-BF56-BF57-BF58</f>
        <v>0</v>
      </c>
      <c r="BG59" s="67">
        <f t="shared" ref="BG59" si="91">BG55-BG56-BG57-BG58</f>
        <v>0</v>
      </c>
      <c r="BH59" s="67">
        <f t="shared" ref="BH59" si="92">BH55-BH56-BH57-BH58</f>
        <v>0</v>
      </c>
      <c r="BI59" s="67">
        <f t="shared" ref="BI59" si="93">BI55-BI56-BI57-BI58</f>
        <v>0</v>
      </c>
      <c r="BJ59" s="67">
        <f t="shared" ref="BJ59" si="94">BJ55-BJ56-BJ57-BJ58</f>
        <v>0</v>
      </c>
      <c r="BK59" s="48"/>
      <c r="BL59" s="67">
        <f t="shared" ref="BL59" si="95">BL55-BL56-BL57-BL58</f>
        <v>0</v>
      </c>
      <c r="BM59" s="52"/>
      <c r="BN59" s="23"/>
      <c r="CB59" s="62" t="s">
        <v>240</v>
      </c>
      <c r="CC59" s="48"/>
      <c r="CD59" s="67">
        <f>CD55-CD56-CD57-CD58</f>
        <v>0</v>
      </c>
      <c r="CE59" s="67">
        <f t="shared" ref="CE59" si="96">CE55-CE56-CE57-CE58</f>
        <v>0</v>
      </c>
      <c r="CF59" s="67">
        <f t="shared" ref="CF59" si="97">CF55-CF56-CF57-CF58</f>
        <v>0</v>
      </c>
      <c r="CG59" s="67">
        <f t="shared" ref="CG59" si="98">CG55-CG56-CG57-CG58</f>
        <v>0</v>
      </c>
      <c r="CH59" s="67">
        <f t="shared" ref="CH59" si="99">CH55-CH56-CH57-CH58</f>
        <v>0</v>
      </c>
      <c r="CI59" s="67">
        <f t="shared" ref="CI59" si="100">CI55-CI56-CI57-CI58</f>
        <v>0</v>
      </c>
      <c r="CJ59" s="67">
        <f t="shared" ref="CJ59" si="101">CJ55-CJ56-CJ57-CJ58</f>
        <v>0</v>
      </c>
      <c r="CK59" s="48"/>
      <c r="CL59" s="67">
        <f>CL55-CL56-CL57-CL58</f>
        <v>0</v>
      </c>
      <c r="CM59" s="52"/>
      <c r="CN59" s="23"/>
      <c r="CQ59" s="40"/>
      <c r="CR59" s="312" t="s">
        <v>254</v>
      </c>
      <c r="CS59" s="98">
        <f>L60</f>
        <v>0</v>
      </c>
      <c r="CT59" s="98">
        <f>AL60</f>
        <v>0</v>
      </c>
      <c r="CU59" s="98">
        <f>BL60</f>
        <v>0</v>
      </c>
      <c r="CV59" s="98">
        <f>CL60</f>
        <v>0</v>
      </c>
      <c r="CW59" s="5"/>
      <c r="CX59" s="131">
        <f>SUM(CS59:CV59)</f>
        <v>0</v>
      </c>
      <c r="CY59" s="5"/>
      <c r="CZ59" s="100">
        <f>IF(CX51&gt;0,(CX59/CX$51)*DA$51,0)</f>
        <v>0</v>
      </c>
      <c r="DA59" s="39"/>
    </row>
    <row r="60" spans="2:105" x14ac:dyDescent="0.35">
      <c r="B60" s="47" t="s">
        <v>196</v>
      </c>
      <c r="C60" s="48"/>
      <c r="D60" s="68">
        <f>IF('Standard calc'!D159&gt;0,'Standard calc'!D159,'Detailed calc'!D167)</f>
        <v>0</v>
      </c>
      <c r="E60" s="68">
        <f>IF('Standard calc'!E159&gt;0,'Standard calc'!E159,'Detailed calc'!E167)</f>
        <v>0</v>
      </c>
      <c r="F60" s="68">
        <f>IF('Standard calc'!F159&gt;0,'Standard calc'!F159,'Detailed calc'!F167)</f>
        <v>0</v>
      </c>
      <c r="G60" s="68">
        <f>IF('Standard calc'!G159&gt;0,'Standard calc'!G159,'Detailed calc'!G167)</f>
        <v>0</v>
      </c>
      <c r="H60" s="68">
        <f>IF('Standard calc'!H159&gt;0,'Standard calc'!H159,'Detailed calc'!H167)</f>
        <v>0</v>
      </c>
      <c r="I60" s="68">
        <f>IF('Standard calc'!I159&gt;0,'Standard calc'!I159,'Detailed calc'!I167)</f>
        <v>0</v>
      </c>
      <c r="J60" s="68">
        <f>IF('Standard calc'!J159&gt;0,'Standard calc'!J159,'Detailed calc'!J167)</f>
        <v>0</v>
      </c>
      <c r="K60" s="48"/>
      <c r="L60" s="68">
        <f>SUM(D60:J60)</f>
        <v>0</v>
      </c>
      <c r="M60" s="52" t="e">
        <f>L60/L$52</f>
        <v>#DIV/0!</v>
      </c>
      <c r="AB60" s="47" t="s">
        <v>196</v>
      </c>
      <c r="AC60" s="48"/>
      <c r="AD60" s="68">
        <f>IF('Standard calc'!AD159&gt;0,'Standard calc'!AD159,'Detailed calc'!AD167)</f>
        <v>0</v>
      </c>
      <c r="AE60" s="68">
        <f>IF('Standard calc'!AE159&gt;0,'Standard calc'!AE159,'Detailed calc'!AE167)</f>
        <v>0</v>
      </c>
      <c r="AF60" s="68">
        <f>IF('Standard calc'!AF159&gt;0,'Standard calc'!AF159,'Detailed calc'!AF167)</f>
        <v>0</v>
      </c>
      <c r="AG60" s="68">
        <f>IF('Standard calc'!AG159&gt;0,'Standard calc'!AG159,'Detailed calc'!AG167)</f>
        <v>0</v>
      </c>
      <c r="AH60" s="68">
        <f>IF('Standard calc'!AH159&gt;0,'Standard calc'!AH159,'Detailed calc'!AH167)</f>
        <v>0</v>
      </c>
      <c r="AI60" s="68">
        <f>IF('Standard calc'!AI159&gt;0,'Standard calc'!AI159,'Detailed calc'!AI167)</f>
        <v>0</v>
      </c>
      <c r="AJ60" s="68">
        <f>IF('Standard calc'!AJ159&gt;0,'Standard calc'!AJ159,'Detailed calc'!AJ167)</f>
        <v>0</v>
      </c>
      <c r="AK60" s="48"/>
      <c r="AL60" s="68">
        <f>SUM(AD60:AJ60)</f>
        <v>0</v>
      </c>
      <c r="AM60" s="52" t="e">
        <f>AL60/AL$52</f>
        <v>#DIV/0!</v>
      </c>
      <c r="BB60" s="47" t="s">
        <v>196</v>
      </c>
      <c r="BC60" s="48"/>
      <c r="BD60" s="68">
        <f>IF('Standard calc'!BD159&gt;0,'Standard calc'!BD159,'Detailed calc'!BD167)</f>
        <v>0</v>
      </c>
      <c r="BE60" s="68">
        <f>IF('Standard calc'!BE159&gt;0,'Standard calc'!BE159,'Detailed calc'!BE167)</f>
        <v>0</v>
      </c>
      <c r="BF60" s="68">
        <f>IF('Standard calc'!BF159&gt;0,'Standard calc'!BF159,'Detailed calc'!BF167)</f>
        <v>0</v>
      </c>
      <c r="BG60" s="68">
        <f>IF('Standard calc'!BG159&gt;0,'Standard calc'!BG159,'Detailed calc'!BG167)</f>
        <v>0</v>
      </c>
      <c r="BH60" s="68">
        <f>IF('Standard calc'!BH159&gt;0,'Standard calc'!BH159,'Detailed calc'!BH167)</f>
        <v>0</v>
      </c>
      <c r="BI60" s="68">
        <f>IF('Standard calc'!BI159&gt;0,'Standard calc'!BI159,'Detailed calc'!BI167)</f>
        <v>0</v>
      </c>
      <c r="BJ60" s="68">
        <f>IF('Standard calc'!BJ159&gt;0,'Standard calc'!BJ159,'Detailed calc'!BJ167)</f>
        <v>0</v>
      </c>
      <c r="BK60" s="48"/>
      <c r="BL60" s="68">
        <f>SUM(BD60:BJ60)</f>
        <v>0</v>
      </c>
      <c r="BM60" s="52" t="e">
        <f>BL60/BL$52</f>
        <v>#DIV/0!</v>
      </c>
      <c r="CB60" s="47" t="s">
        <v>196</v>
      </c>
      <c r="CC60" s="48"/>
      <c r="CD60" s="68">
        <f>IF('Standard calc'!CD159&gt;0,'Standard calc'!CD159,'Detailed calc'!CD167)</f>
        <v>0</v>
      </c>
      <c r="CE60" s="68">
        <f>IF('Standard calc'!CE159&gt;0,'Standard calc'!CE159,'Detailed calc'!CE167)</f>
        <v>0</v>
      </c>
      <c r="CF60" s="68">
        <f>IF('Standard calc'!CF159&gt;0,'Standard calc'!CF159,'Detailed calc'!CF167)</f>
        <v>0</v>
      </c>
      <c r="CG60" s="68">
        <f>IF('Standard calc'!CG159&gt;0,'Standard calc'!CG159,'Detailed calc'!CG167)</f>
        <v>0</v>
      </c>
      <c r="CH60" s="68">
        <f>IF('Standard calc'!CH159&gt;0,'Standard calc'!CH159,'Detailed calc'!CH167)</f>
        <v>0</v>
      </c>
      <c r="CI60" s="68">
        <f>IF('Standard calc'!CI159&gt;0,'Standard calc'!CI159,'Detailed calc'!CI167)</f>
        <v>0</v>
      </c>
      <c r="CJ60" s="68">
        <f>IF('Standard calc'!CJ159&gt;0,'Standard calc'!CJ159,'Detailed calc'!CJ167)</f>
        <v>0</v>
      </c>
      <c r="CK60" s="48"/>
      <c r="CL60" s="68">
        <f>SUM(CD60:CJ60)</f>
        <v>0</v>
      </c>
      <c r="CM60" s="52" t="e">
        <f>CL60/CL$52</f>
        <v>#DIV/0!</v>
      </c>
      <c r="CQ60" s="40"/>
      <c r="CR60" s="186" t="s">
        <v>255</v>
      </c>
      <c r="CS60" s="126">
        <f>CS58-CS59</f>
        <v>0</v>
      </c>
      <c r="CT60" s="126">
        <f t="shared" ref="CT60:CX60" si="102">CT58-CT59</f>
        <v>0</v>
      </c>
      <c r="CU60" s="126">
        <f t="shared" si="102"/>
        <v>0</v>
      </c>
      <c r="CV60" s="126">
        <f t="shared" si="102"/>
        <v>0</v>
      </c>
      <c r="CX60" s="126">
        <f t="shared" si="102"/>
        <v>0</v>
      </c>
      <c r="CZ60" s="100">
        <f>CZ58-CZ59</f>
        <v>0</v>
      </c>
      <c r="DA60" s="39"/>
    </row>
    <row r="61" spans="2:105" ht="15" thickBot="1" x14ac:dyDescent="0.4">
      <c r="B61" s="53" t="s">
        <v>215</v>
      </c>
      <c r="C61" s="54"/>
      <c r="D61" s="55">
        <f>D59-D60</f>
        <v>0</v>
      </c>
      <c r="E61" s="55">
        <f t="shared" ref="E61:L61" si="103">E59-E60</f>
        <v>0</v>
      </c>
      <c r="F61" s="55">
        <f t="shared" si="103"/>
        <v>0</v>
      </c>
      <c r="G61" s="55">
        <f t="shared" si="103"/>
        <v>0</v>
      </c>
      <c r="H61" s="55">
        <f t="shared" si="103"/>
        <v>0</v>
      </c>
      <c r="I61" s="55">
        <f t="shared" si="103"/>
        <v>0</v>
      </c>
      <c r="J61" s="55">
        <f t="shared" si="103"/>
        <v>0</v>
      </c>
      <c r="K61" s="56"/>
      <c r="L61" s="55">
        <f t="shared" si="103"/>
        <v>0</v>
      </c>
      <c r="M61" s="57" t="e">
        <f>L61/L$52</f>
        <v>#DIV/0!</v>
      </c>
      <c r="N61" s="21">
        <f>IF(L13&gt;0,L13,0)-IF(L14&gt;0,L14,0)+(L19*(C28+C29))+IF(D25="y",(D42*(C30+C31)),0)+IF(E25="y",(E42*(C30+C31)),0)+IF(F25="y",(F42*(C30+C31)),0)+IF(G25="y",(G42*(C30+C31)),0)+IF(H25="y",(H42*(C30+C31)),0)+IF(I25="y",(I42*(C30+C31)),0)+IF(J25="y",(J42*(C30+C31)),0)-IF(P77&gt;0,P77,P74)-L53-L54-L58-L60-IF('Standard calc'!P125&gt;0,'Standard calc'!P125,'Detailed calc'!P134)</f>
        <v>0</v>
      </c>
      <c r="O61" t="s">
        <v>42</v>
      </c>
      <c r="AB61" s="53" t="s">
        <v>215</v>
      </c>
      <c r="AC61" s="54"/>
      <c r="AD61" s="55">
        <f>AD59-AD60</f>
        <v>0</v>
      </c>
      <c r="AE61" s="55">
        <f t="shared" ref="AE61" si="104">AE59-AE60</f>
        <v>0</v>
      </c>
      <c r="AF61" s="55">
        <f t="shared" ref="AF61" si="105">AF59-AF60</f>
        <v>0</v>
      </c>
      <c r="AG61" s="55">
        <f t="shared" ref="AG61" si="106">AG59-AG60</f>
        <v>0</v>
      </c>
      <c r="AH61" s="55">
        <f t="shared" ref="AH61" si="107">AH59-AH60</f>
        <v>0</v>
      </c>
      <c r="AI61" s="55">
        <f t="shared" ref="AI61" si="108">AI59-AI60</f>
        <v>0</v>
      </c>
      <c r="AJ61" s="55">
        <f t="shared" ref="AJ61" si="109">AJ59-AJ60</f>
        <v>0</v>
      </c>
      <c r="AK61" s="56"/>
      <c r="AL61" s="55">
        <f t="shared" ref="AL61" si="110">AL59-AL60</f>
        <v>0</v>
      </c>
      <c r="AM61" s="57" t="e">
        <f>AL61/AL$52</f>
        <v>#DIV/0!</v>
      </c>
      <c r="AN61" s="21">
        <f>IF(AL13&gt;0,AL13,0)-IF(AL14&gt;0,AL14,0)+(AL19*(AC28+AC29))+(AL42*(AC30+AC31))-IF(AP77&gt;0,AP77,AP74)-AL53-AL54-AL58-AL60-IF('Standard calc'!AP125&gt;0,'Standard calc'!AP125,'Detailed calc'!AP134)</f>
        <v>0</v>
      </c>
      <c r="AO61" t="s">
        <v>42</v>
      </c>
      <c r="BB61" s="53" t="s">
        <v>215</v>
      </c>
      <c r="BC61" s="54"/>
      <c r="BD61" s="55">
        <f>BD59-BD60</f>
        <v>0</v>
      </c>
      <c r="BE61" s="55">
        <f t="shared" ref="BE61" si="111">BE59-BE60</f>
        <v>0</v>
      </c>
      <c r="BF61" s="55">
        <f t="shared" ref="BF61" si="112">BF59-BF60</f>
        <v>0</v>
      </c>
      <c r="BG61" s="55">
        <f t="shared" ref="BG61" si="113">BG59-BG60</f>
        <v>0</v>
      </c>
      <c r="BH61" s="55">
        <f t="shared" ref="BH61" si="114">BH59-BH60</f>
        <v>0</v>
      </c>
      <c r="BI61" s="55">
        <f t="shared" ref="BI61" si="115">BI59-BI60</f>
        <v>0</v>
      </c>
      <c r="BJ61" s="55">
        <f t="shared" ref="BJ61" si="116">BJ59-BJ60</f>
        <v>0</v>
      </c>
      <c r="BK61" s="56"/>
      <c r="BL61" s="55">
        <f t="shared" ref="BL61" si="117">BL59-BL60</f>
        <v>0</v>
      </c>
      <c r="BM61" s="57" t="e">
        <f>BL61/BL$52</f>
        <v>#DIV/0!</v>
      </c>
      <c r="BN61" s="21">
        <f>IF(BL13&gt;0,BL13,0)-IF(BL14&gt;0,BL14,0)+(BL19*(BC28+BC29))+(BL42*(BC30+BC31))-IF(BP77&gt;0,BP77,BP74)-BL53-BL54-BL58-BL60-IF('Standard calc'!BP125&gt;0,'Standard calc'!BP125,'Detailed calc'!BP134)</f>
        <v>0</v>
      </c>
      <c r="BO61" t="s">
        <v>42</v>
      </c>
      <c r="CB61" s="53" t="s">
        <v>215</v>
      </c>
      <c r="CC61" s="54"/>
      <c r="CD61" s="55">
        <f>CD59-CD60</f>
        <v>0</v>
      </c>
      <c r="CE61" s="55">
        <f t="shared" ref="CE61" si="118">CE59-CE60</f>
        <v>0</v>
      </c>
      <c r="CF61" s="55">
        <f t="shared" ref="CF61" si="119">CF59-CF60</f>
        <v>0</v>
      </c>
      <c r="CG61" s="55">
        <f t="shared" ref="CG61" si="120">CG59-CG60</f>
        <v>0</v>
      </c>
      <c r="CH61" s="55">
        <f t="shared" ref="CH61" si="121">CH59-CH60</f>
        <v>0</v>
      </c>
      <c r="CI61" s="55">
        <f t="shared" ref="CI61" si="122">CI59-CI60</f>
        <v>0</v>
      </c>
      <c r="CJ61" s="55">
        <f t="shared" ref="CJ61" si="123">CJ59-CJ60</f>
        <v>0</v>
      </c>
      <c r="CK61" s="56"/>
      <c r="CL61" s="55">
        <f>CL59-CL60</f>
        <v>0</v>
      </c>
      <c r="CM61" s="57" t="e">
        <f>CL61/CL$52</f>
        <v>#DIV/0!</v>
      </c>
      <c r="CN61" s="21">
        <f>IF(CL13&gt;0,CL13,0)-IF(CL14&gt;0,CL14,0)+(CL19*(CC28+CC29))+(CL42*(CC30+CC31))-IF(CP77&gt;0,CP77,CP74)-CL53-CL54-CL58-CL60-IF('Standard calc'!CP125&gt;0,'Standard calc'!CP125,'Detailed calc'!CP134)</f>
        <v>0</v>
      </c>
      <c r="CO61" t="s">
        <v>42</v>
      </c>
      <c r="CQ61" s="40"/>
      <c r="CZ61" s="133"/>
      <c r="DA61" s="39"/>
    </row>
    <row r="62" spans="2:105" x14ac:dyDescent="0.35">
      <c r="D62" s="21"/>
      <c r="E62" s="21"/>
      <c r="F62" s="21"/>
      <c r="G62" s="21"/>
      <c r="H62" s="21"/>
      <c r="I62" s="21"/>
      <c r="J62" s="21"/>
      <c r="AD62" s="21"/>
      <c r="AE62" s="21"/>
      <c r="AF62" s="21"/>
      <c r="AG62" s="21"/>
      <c r="AH62" s="21"/>
      <c r="AI62" s="21"/>
      <c r="AJ62" s="21"/>
      <c r="BD62" s="21"/>
      <c r="BE62" s="21"/>
      <c r="BF62" s="21"/>
      <c r="BG62" s="21"/>
      <c r="BH62" s="21"/>
      <c r="BI62" s="21"/>
      <c r="BJ62" s="21"/>
      <c r="CD62" s="21"/>
      <c r="CE62" s="21"/>
      <c r="CF62" s="21"/>
      <c r="CG62" s="21"/>
      <c r="CH62" s="21"/>
      <c r="CI62" s="21"/>
      <c r="CJ62" s="21"/>
      <c r="CQ62" s="40"/>
      <c r="DA62" s="39"/>
    </row>
    <row r="63" spans="2:105" ht="15" thickBot="1" x14ac:dyDescent="0.4">
      <c r="CQ63" s="41"/>
      <c r="CR63" s="42"/>
      <c r="CS63" s="101">
        <f>IFERROR(IF(D52&gt;0,1,0)+IF(E52&gt;0,1,0)+IF(F52&gt;0,1,0)+IF(G52&gt;0,1,0)+IF(H52&gt;0,1,0)+IF(I52&gt;0,1,0)+IF(J52&gt;0,1,0),0)</f>
        <v>0</v>
      </c>
      <c r="CT63" s="101">
        <f>IFERROR(IF(AD52&gt;0,1,0)+IF(AE52&gt;0,1,0)+IF(AF52&gt;0,1,0)+IF(AG52&gt;0,1,0)+IF(AH52&gt;0,1,0)+IF(AI52&gt;0,1,0)+IF(AJ52&gt;0,1,0),0)</f>
        <v>0</v>
      </c>
      <c r="CU63" s="101">
        <f>IFERROR(IF(BD52&gt;0,1,0)+IF(BE52&gt;0,1,0)+IF(BF52&gt;0,1,0)+IF(BG52&gt;0,1,0)+IF(BH52&gt;0,1,0)+IF(BI52&gt;0,1,0)+IF(BJ52&gt;0,1,0),0)</f>
        <v>0</v>
      </c>
      <c r="CV63" s="101">
        <f>IFERROR(IF(CD52&gt;0,1,0)+IF(CE52&gt;0,1,0)+IF(CF52&gt;0,1,0)+IF(CG52&gt;0,1,0)+IF(CH52&gt;0,1,0)+IF(CI52&gt;0,1,0)+IF(CJ52&gt;0,1,0),0)</f>
        <v>0</v>
      </c>
      <c r="CW63" s="42"/>
      <c r="CX63" s="42"/>
      <c r="CY63" s="42"/>
      <c r="CZ63" s="42"/>
      <c r="DA63" s="43"/>
    </row>
    <row r="64" spans="2:105" x14ac:dyDescent="0.35">
      <c r="B64" s="231" t="s">
        <v>147</v>
      </c>
      <c r="C64" s="230"/>
      <c r="D64" s="45" t="s">
        <v>17</v>
      </c>
      <c r="E64" s="45" t="s">
        <v>18</v>
      </c>
      <c r="F64" s="45" t="s">
        <v>19</v>
      </c>
      <c r="G64" s="45" t="s">
        <v>20</v>
      </c>
      <c r="H64" s="45" t="s">
        <v>21</v>
      </c>
      <c r="I64" s="45" t="s">
        <v>22</v>
      </c>
      <c r="J64" s="45" t="s">
        <v>23</v>
      </c>
      <c r="K64" s="44"/>
      <c r="L64" s="45" t="s">
        <v>1</v>
      </c>
      <c r="M64" s="230"/>
      <c r="N64" s="230"/>
      <c r="O64" s="230"/>
      <c r="P64" s="232"/>
      <c r="AB64" s="231" t="s">
        <v>147</v>
      </c>
      <c r="AC64" s="230"/>
      <c r="AD64" s="45" t="s">
        <v>17</v>
      </c>
      <c r="AE64" s="45" t="s">
        <v>18</v>
      </c>
      <c r="AF64" s="45" t="s">
        <v>19</v>
      </c>
      <c r="AG64" s="45" t="s">
        <v>20</v>
      </c>
      <c r="AH64" s="45" t="s">
        <v>21</v>
      </c>
      <c r="AI64" s="45" t="s">
        <v>22</v>
      </c>
      <c r="AJ64" s="45" t="s">
        <v>23</v>
      </c>
      <c r="AK64" s="44"/>
      <c r="AL64" s="45" t="s">
        <v>1</v>
      </c>
      <c r="AM64" s="230"/>
      <c r="AN64" s="230"/>
      <c r="AO64" s="230"/>
      <c r="AP64" s="232"/>
      <c r="BB64" s="231" t="s">
        <v>147</v>
      </c>
      <c r="BC64" s="230"/>
      <c r="BD64" s="45" t="s">
        <v>17</v>
      </c>
      <c r="BE64" s="45" t="s">
        <v>18</v>
      </c>
      <c r="BF64" s="45" t="s">
        <v>19</v>
      </c>
      <c r="BG64" s="45" t="s">
        <v>20</v>
      </c>
      <c r="BH64" s="45" t="s">
        <v>21</v>
      </c>
      <c r="BI64" s="45" t="s">
        <v>22</v>
      </c>
      <c r="BJ64" s="45" t="s">
        <v>23</v>
      </c>
      <c r="BK64" s="44"/>
      <c r="BL64" s="45" t="s">
        <v>1</v>
      </c>
      <c r="BM64" s="230"/>
      <c r="BN64" s="230"/>
      <c r="BO64" s="230"/>
      <c r="BP64" s="232"/>
      <c r="CB64" s="231" t="s">
        <v>147</v>
      </c>
      <c r="CC64" s="230"/>
      <c r="CD64" s="45" t="s">
        <v>17</v>
      </c>
      <c r="CE64" s="45" t="s">
        <v>18</v>
      </c>
      <c r="CF64" s="45" t="s">
        <v>19</v>
      </c>
      <c r="CG64" s="45" t="s">
        <v>20</v>
      </c>
      <c r="CH64" s="45" t="s">
        <v>21</v>
      </c>
      <c r="CI64" s="45" t="s">
        <v>22</v>
      </c>
      <c r="CJ64" s="45" t="s">
        <v>23</v>
      </c>
      <c r="CK64" s="44"/>
      <c r="CL64" s="45" t="s">
        <v>1</v>
      </c>
      <c r="CM64" s="230"/>
      <c r="CN64" s="230"/>
      <c r="CO64" s="230"/>
      <c r="CP64" s="232"/>
    </row>
    <row r="65" spans="2:94" ht="58" x14ac:dyDescent="0.35">
      <c r="B65" s="10"/>
      <c r="C65" s="24"/>
      <c r="D65" s="326" t="s">
        <v>123</v>
      </c>
      <c r="E65" s="326"/>
      <c r="F65" s="326"/>
      <c r="G65" s="326"/>
      <c r="H65" s="326"/>
      <c r="I65" s="326"/>
      <c r="J65" s="326"/>
      <c r="K65" s="14" t="s">
        <v>27</v>
      </c>
      <c r="L65" s="14" t="s">
        <v>10</v>
      </c>
      <c r="M65" s="14" t="s">
        <v>13</v>
      </c>
      <c r="N65" s="14" t="s">
        <v>15</v>
      </c>
      <c r="O65" s="14" t="s">
        <v>1</v>
      </c>
      <c r="P65" s="15" t="s">
        <v>24</v>
      </c>
      <c r="AB65" s="10"/>
      <c r="AC65" s="24"/>
      <c r="AD65" s="326" t="s">
        <v>123</v>
      </c>
      <c r="AE65" s="326"/>
      <c r="AF65" s="326"/>
      <c r="AG65" s="326"/>
      <c r="AH65" s="326"/>
      <c r="AI65" s="326"/>
      <c r="AJ65" s="326"/>
      <c r="AK65" s="14" t="s">
        <v>27</v>
      </c>
      <c r="AL65" s="14" t="s">
        <v>10</v>
      </c>
      <c r="AM65" s="14" t="s">
        <v>13</v>
      </c>
      <c r="AN65" s="14" t="s">
        <v>15</v>
      </c>
      <c r="AO65" s="14" t="s">
        <v>1</v>
      </c>
      <c r="AP65" s="15" t="s">
        <v>24</v>
      </c>
      <c r="BB65" s="10"/>
      <c r="BC65" s="24"/>
      <c r="BD65" s="326" t="s">
        <v>123</v>
      </c>
      <c r="BE65" s="326"/>
      <c r="BF65" s="326"/>
      <c r="BG65" s="326"/>
      <c r="BH65" s="326"/>
      <c r="BI65" s="326"/>
      <c r="BJ65" s="326"/>
      <c r="BK65" s="14" t="s">
        <v>27</v>
      </c>
      <c r="BL65" s="14" t="s">
        <v>10</v>
      </c>
      <c r="BM65" s="14" t="s">
        <v>13</v>
      </c>
      <c r="BN65" s="14" t="s">
        <v>15</v>
      </c>
      <c r="BO65" s="14" t="s">
        <v>1</v>
      </c>
      <c r="BP65" s="15" t="s">
        <v>24</v>
      </c>
      <c r="CB65" s="10"/>
      <c r="CC65" s="24"/>
      <c r="CD65" s="326" t="s">
        <v>123</v>
      </c>
      <c r="CE65" s="326"/>
      <c r="CF65" s="326"/>
      <c r="CG65" s="326"/>
      <c r="CH65" s="326"/>
      <c r="CI65" s="326"/>
      <c r="CJ65" s="326"/>
      <c r="CK65" s="14" t="s">
        <v>27</v>
      </c>
      <c r="CL65" s="14" t="s">
        <v>10</v>
      </c>
      <c r="CM65" s="14" t="s">
        <v>13</v>
      </c>
      <c r="CN65" s="14" t="s">
        <v>15</v>
      </c>
      <c r="CO65" s="14" t="s">
        <v>1</v>
      </c>
      <c r="CP65" s="15" t="s">
        <v>24</v>
      </c>
    </row>
    <row r="66" spans="2:94" x14ac:dyDescent="0.35">
      <c r="B66" s="7"/>
      <c r="C66" s="12"/>
      <c r="D66" s="191"/>
      <c r="E66" s="191"/>
      <c r="F66" s="191"/>
      <c r="G66" s="191"/>
      <c r="H66" s="191"/>
      <c r="I66" s="191"/>
      <c r="J66" s="191"/>
      <c r="L66" s="183"/>
      <c r="M66" s="121"/>
      <c r="N66" s="121"/>
      <c r="O66" s="16"/>
      <c r="P66" s="18"/>
      <c r="AB66" s="7"/>
      <c r="AC66" s="12"/>
      <c r="AD66" s="191"/>
      <c r="AE66" s="191"/>
      <c r="AF66" s="191"/>
      <c r="AG66" s="191"/>
      <c r="AH66" s="191"/>
      <c r="AI66" s="191"/>
      <c r="AJ66" s="191"/>
      <c r="AL66" s="183"/>
      <c r="AM66" s="121"/>
      <c r="AN66" s="121"/>
      <c r="AO66" s="16"/>
      <c r="AP66" s="18"/>
      <c r="BB66" s="7"/>
      <c r="BC66" s="12"/>
      <c r="BD66" s="191"/>
      <c r="BE66" s="191"/>
      <c r="BF66" s="191"/>
      <c r="BG66" s="191"/>
      <c r="BH66" s="191"/>
      <c r="BI66" s="191"/>
      <c r="BJ66" s="191"/>
      <c r="BL66" s="183"/>
      <c r="BM66" s="121"/>
      <c r="BN66" s="121"/>
      <c r="BO66" s="16"/>
      <c r="BP66" s="18"/>
      <c r="CB66" s="7"/>
      <c r="CC66" s="12"/>
      <c r="CD66" s="191"/>
      <c r="CE66" s="191"/>
      <c r="CF66" s="191"/>
      <c r="CG66" s="191"/>
      <c r="CH66" s="191"/>
      <c r="CI66" s="191"/>
      <c r="CJ66" s="191"/>
      <c r="CL66" s="183"/>
      <c r="CM66" s="121"/>
      <c r="CN66" s="121"/>
      <c r="CO66" s="16"/>
      <c r="CP66" s="18"/>
    </row>
    <row r="67" spans="2:94" x14ac:dyDescent="0.35">
      <c r="B67" s="26" t="s">
        <v>131</v>
      </c>
      <c r="C67" s="12"/>
      <c r="D67" s="191"/>
      <c r="E67" s="191"/>
      <c r="F67" s="191"/>
      <c r="G67" s="191"/>
      <c r="H67" s="191"/>
      <c r="I67" s="191"/>
      <c r="J67" s="191"/>
      <c r="L67" s="183"/>
      <c r="M67" s="121"/>
      <c r="N67" s="121"/>
      <c r="O67" s="16"/>
      <c r="P67" s="18"/>
      <c r="AB67" s="26" t="s">
        <v>131</v>
      </c>
      <c r="AC67" s="12"/>
      <c r="AD67" s="191"/>
      <c r="AE67" s="191"/>
      <c r="AF67" s="191"/>
      <c r="AG67" s="191"/>
      <c r="AH67" s="191"/>
      <c r="AI67" s="191"/>
      <c r="AJ67" s="191"/>
      <c r="AL67" s="183"/>
      <c r="AM67" s="121"/>
      <c r="AN67" s="121"/>
      <c r="AO67" s="16"/>
      <c r="AP67" s="18"/>
      <c r="BB67" s="26" t="s">
        <v>131</v>
      </c>
      <c r="BC67" s="12"/>
      <c r="BD67" s="191"/>
      <c r="BE67" s="191"/>
      <c r="BF67" s="191"/>
      <c r="BG67" s="191"/>
      <c r="BH67" s="191"/>
      <c r="BI67" s="191"/>
      <c r="BJ67" s="191"/>
      <c r="BL67" s="183"/>
      <c r="BM67" s="121"/>
      <c r="BN67" s="121"/>
      <c r="BO67" s="16"/>
      <c r="BP67" s="18"/>
      <c r="CB67" s="26" t="s">
        <v>131</v>
      </c>
      <c r="CC67" s="12"/>
      <c r="CD67" s="191"/>
      <c r="CE67" s="191"/>
      <c r="CF67" s="191"/>
      <c r="CG67" s="191"/>
      <c r="CH67" s="191"/>
      <c r="CI67" s="191"/>
      <c r="CJ67" s="191"/>
      <c r="CL67" s="183"/>
      <c r="CM67" s="121"/>
      <c r="CN67" s="121"/>
      <c r="CO67" s="16"/>
      <c r="CP67" s="18"/>
    </row>
    <row r="68" spans="2:94" x14ac:dyDescent="0.35">
      <c r="B68" s="89" t="s">
        <v>283</v>
      </c>
      <c r="C68" s="264" t="s">
        <v>198</v>
      </c>
      <c r="D68" s="86"/>
      <c r="E68" s="86"/>
      <c r="F68" s="86"/>
      <c r="G68" s="86"/>
      <c r="H68" s="86"/>
      <c r="I68" s="86"/>
      <c r="J68" s="86"/>
      <c r="K68">
        <f t="shared" ref="K68:K73" si="124">SUM(D68:J68)</f>
        <v>0</v>
      </c>
      <c r="L68" s="119">
        <v>0</v>
      </c>
      <c r="M68" s="87">
        <v>0.1105</v>
      </c>
      <c r="N68" s="88">
        <v>0.08</v>
      </c>
      <c r="O68" s="27">
        <f>L68*(1+M68+N68)</f>
        <v>0</v>
      </c>
      <c r="P68" s="18">
        <f>K68*O68</f>
        <v>0</v>
      </c>
      <c r="AB68" s="89" t="str">
        <f>B68</f>
        <v>Head chef</v>
      </c>
      <c r="AC68" s="264" t="s">
        <v>198</v>
      </c>
      <c r="AD68" s="86">
        <v>1</v>
      </c>
      <c r="AE68" s="86">
        <v>8</v>
      </c>
      <c r="AF68" s="86">
        <v>8</v>
      </c>
      <c r="AG68" s="86">
        <v>8</v>
      </c>
      <c r="AH68" s="86">
        <v>8</v>
      </c>
      <c r="AI68" s="86">
        <v>8</v>
      </c>
      <c r="AJ68" s="86"/>
      <c r="AK68">
        <f t="shared" ref="AK68:AK73" si="125">SUM(AD68:AJ68)</f>
        <v>41</v>
      </c>
      <c r="AL68" s="119">
        <f>L68</f>
        <v>0</v>
      </c>
      <c r="AM68" s="87">
        <v>0.1105</v>
      </c>
      <c r="AN68" s="88">
        <v>0.08</v>
      </c>
      <c r="AO68" s="27">
        <f>AL68*(1+AM68+AN68)</f>
        <v>0</v>
      </c>
      <c r="AP68" s="18">
        <f>AK68*AO68</f>
        <v>0</v>
      </c>
      <c r="BB68" s="89" t="str">
        <f>AB68</f>
        <v>Head chef</v>
      </c>
      <c r="BC68" s="264" t="s">
        <v>198</v>
      </c>
      <c r="BD68" s="86"/>
      <c r="BE68" s="86"/>
      <c r="BF68" s="86"/>
      <c r="BG68" s="86"/>
      <c r="BH68" s="86"/>
      <c r="BI68" s="86"/>
      <c r="BJ68" s="86"/>
      <c r="BK68">
        <f t="shared" ref="BK68:BK73" si="126">SUM(BD68:BJ68)</f>
        <v>0</v>
      </c>
      <c r="BL68" s="119">
        <f>AL68</f>
        <v>0</v>
      </c>
      <c r="BM68" s="87">
        <v>0.1105</v>
      </c>
      <c r="BN68" s="88">
        <v>0.08</v>
      </c>
      <c r="BO68" s="27">
        <f>BL68*(1+BM68+BN68)</f>
        <v>0</v>
      </c>
      <c r="BP68" s="18">
        <f>BK68*BO68</f>
        <v>0</v>
      </c>
      <c r="CB68" s="89" t="str">
        <f>BB68</f>
        <v>Head chef</v>
      </c>
      <c r="CC68" s="264" t="s">
        <v>198</v>
      </c>
      <c r="CD68" s="86"/>
      <c r="CE68" s="86"/>
      <c r="CF68" s="86"/>
      <c r="CG68" s="86"/>
      <c r="CH68" s="86"/>
      <c r="CI68" s="86"/>
      <c r="CJ68" s="86"/>
      <c r="CK68">
        <f t="shared" ref="CK68:CK73" si="127">SUM(CD68:CJ68)</f>
        <v>0</v>
      </c>
      <c r="CL68" s="119">
        <f>BL68</f>
        <v>0</v>
      </c>
      <c r="CM68" s="87">
        <v>0.1105</v>
      </c>
      <c r="CN68" s="88">
        <v>0.08</v>
      </c>
      <c r="CO68" s="27">
        <f>CL68*(1+CM68+CN68)</f>
        <v>0</v>
      </c>
      <c r="CP68" s="18">
        <f>CK68*CO68</f>
        <v>0</v>
      </c>
    </row>
    <row r="69" spans="2:94" x14ac:dyDescent="0.35">
      <c r="B69" s="89" t="s">
        <v>284</v>
      </c>
      <c r="C69" s="264" t="s">
        <v>198</v>
      </c>
      <c r="D69" s="86"/>
      <c r="E69" s="86"/>
      <c r="F69" s="86"/>
      <c r="G69" s="86"/>
      <c r="H69" s="86"/>
      <c r="I69" s="86"/>
      <c r="J69" s="86"/>
      <c r="K69">
        <f t="shared" si="124"/>
        <v>0</v>
      </c>
      <c r="L69" s="119">
        <v>0</v>
      </c>
      <c r="M69" s="87">
        <v>0.1105</v>
      </c>
      <c r="N69" s="88">
        <v>0.08</v>
      </c>
      <c r="O69" s="27">
        <f t="shared" ref="O69:O73" si="128">L69*(1+M69+N69)</f>
        <v>0</v>
      </c>
      <c r="P69" s="18">
        <f t="shared" ref="P69:P73" si="129">K69*O69</f>
        <v>0</v>
      </c>
      <c r="AB69" s="89" t="str">
        <f t="shared" ref="AB69:AB73" si="130">B69</f>
        <v>Commis chef</v>
      </c>
      <c r="AC69" s="264" t="s">
        <v>198</v>
      </c>
      <c r="AD69" s="86"/>
      <c r="AE69" s="86">
        <v>8</v>
      </c>
      <c r="AF69" s="86"/>
      <c r="AG69" s="86"/>
      <c r="AH69" s="86"/>
      <c r="AI69" s="86"/>
      <c r="AJ69" s="86">
        <v>9</v>
      </c>
      <c r="AK69">
        <f t="shared" si="125"/>
        <v>17</v>
      </c>
      <c r="AL69" s="119">
        <f t="shared" ref="AL69:AL73" si="131">L69</f>
        <v>0</v>
      </c>
      <c r="AM69" s="87">
        <v>0.1105</v>
      </c>
      <c r="AN69" s="88">
        <v>0.08</v>
      </c>
      <c r="AO69" s="27">
        <f t="shared" ref="AO69:AO73" si="132">AL69*(1+AM69+AN69)</f>
        <v>0</v>
      </c>
      <c r="AP69" s="18">
        <f t="shared" ref="AP69:AP73" si="133">AK69*AO69</f>
        <v>0</v>
      </c>
      <c r="BB69" s="89" t="str">
        <f t="shared" ref="BB69:BB73" si="134">AB69</f>
        <v>Commis chef</v>
      </c>
      <c r="BC69" s="264" t="s">
        <v>198</v>
      </c>
      <c r="BD69" s="86"/>
      <c r="BE69" s="86"/>
      <c r="BF69" s="86"/>
      <c r="BG69" s="86"/>
      <c r="BH69" s="86"/>
      <c r="BI69" s="86"/>
      <c r="BJ69" s="86"/>
      <c r="BK69">
        <f t="shared" si="126"/>
        <v>0</v>
      </c>
      <c r="BL69" s="119">
        <f t="shared" ref="BL69:BL73" si="135">AL69</f>
        <v>0</v>
      </c>
      <c r="BM69" s="87">
        <v>0.1105</v>
      </c>
      <c r="BN69" s="88">
        <v>0.08</v>
      </c>
      <c r="BO69" s="27">
        <f t="shared" ref="BO69:BO73" si="136">BL69*(1+BM69+BN69)</f>
        <v>0</v>
      </c>
      <c r="BP69" s="18">
        <f t="shared" ref="BP69:BP73" si="137">BK69*BO69</f>
        <v>0</v>
      </c>
      <c r="CB69" s="89" t="str">
        <f t="shared" ref="CB69:CB73" si="138">BB69</f>
        <v>Commis chef</v>
      </c>
      <c r="CC69" s="264" t="s">
        <v>198</v>
      </c>
      <c r="CD69" s="86"/>
      <c r="CE69" s="86"/>
      <c r="CF69" s="86"/>
      <c r="CG69" s="86"/>
      <c r="CH69" s="86"/>
      <c r="CI69" s="86"/>
      <c r="CJ69" s="86"/>
      <c r="CK69">
        <f t="shared" si="127"/>
        <v>0</v>
      </c>
      <c r="CL69" s="119">
        <f t="shared" ref="CL69:CL73" si="139">BL69</f>
        <v>0</v>
      </c>
      <c r="CM69" s="87">
        <v>0.1105</v>
      </c>
      <c r="CN69" s="88">
        <v>0.08</v>
      </c>
      <c r="CO69" s="27">
        <f t="shared" ref="CO69:CO73" si="140">CL69*(1+CM69+CN69)</f>
        <v>0</v>
      </c>
      <c r="CP69" s="18">
        <f t="shared" ref="CP69:CP73" si="141">CK69*CO69</f>
        <v>0</v>
      </c>
    </row>
    <row r="70" spans="2:94" x14ac:dyDescent="0.35">
      <c r="B70" s="89" t="s">
        <v>285</v>
      </c>
      <c r="C70" s="264" t="s">
        <v>198</v>
      </c>
      <c r="D70" s="86"/>
      <c r="E70" s="86"/>
      <c r="F70" s="86"/>
      <c r="G70" s="86"/>
      <c r="H70" s="86"/>
      <c r="I70" s="86"/>
      <c r="J70" s="86"/>
      <c r="K70">
        <f t="shared" si="124"/>
        <v>0</v>
      </c>
      <c r="L70" s="119">
        <v>0</v>
      </c>
      <c r="M70" s="87">
        <v>8.7999999999999995E-2</v>
      </c>
      <c r="N70" s="88">
        <v>0.08</v>
      </c>
      <c r="O70" s="27">
        <f t="shared" si="128"/>
        <v>0</v>
      </c>
      <c r="P70" s="18">
        <f t="shared" si="129"/>
        <v>0</v>
      </c>
      <c r="AB70" s="89" t="str">
        <f t="shared" si="130"/>
        <v>Kitchen Porter</v>
      </c>
      <c r="AC70" s="264" t="s">
        <v>198</v>
      </c>
      <c r="AD70" s="86">
        <v>2</v>
      </c>
      <c r="AE70" s="86">
        <v>8</v>
      </c>
      <c r="AF70" s="86"/>
      <c r="AG70" s="86"/>
      <c r="AH70" s="86"/>
      <c r="AI70" s="86"/>
      <c r="AJ70" s="86"/>
      <c r="AK70">
        <f t="shared" si="125"/>
        <v>10</v>
      </c>
      <c r="AL70" s="119">
        <f t="shared" si="131"/>
        <v>0</v>
      </c>
      <c r="AM70" s="87">
        <v>8.7999999999999995E-2</v>
      </c>
      <c r="AN70" s="88">
        <v>0.08</v>
      </c>
      <c r="AO70" s="27">
        <f t="shared" si="132"/>
        <v>0</v>
      </c>
      <c r="AP70" s="18">
        <f t="shared" si="133"/>
        <v>0</v>
      </c>
      <c r="BB70" s="89" t="str">
        <f t="shared" si="134"/>
        <v>Kitchen Porter</v>
      </c>
      <c r="BC70" s="264" t="s">
        <v>198</v>
      </c>
      <c r="BD70" s="86"/>
      <c r="BE70" s="86"/>
      <c r="BF70" s="86"/>
      <c r="BG70" s="86"/>
      <c r="BH70" s="86"/>
      <c r="BI70" s="86"/>
      <c r="BJ70" s="86"/>
      <c r="BK70">
        <f t="shared" si="126"/>
        <v>0</v>
      </c>
      <c r="BL70" s="119">
        <f t="shared" si="135"/>
        <v>0</v>
      </c>
      <c r="BM70" s="87">
        <v>8.7999999999999995E-2</v>
      </c>
      <c r="BN70" s="88">
        <v>0.08</v>
      </c>
      <c r="BO70" s="27">
        <f t="shared" si="136"/>
        <v>0</v>
      </c>
      <c r="BP70" s="18">
        <f t="shared" si="137"/>
        <v>0</v>
      </c>
      <c r="CB70" s="89" t="str">
        <f t="shared" si="138"/>
        <v>Kitchen Porter</v>
      </c>
      <c r="CC70" s="264" t="s">
        <v>198</v>
      </c>
      <c r="CD70" s="86"/>
      <c r="CE70" s="86"/>
      <c r="CF70" s="86"/>
      <c r="CG70" s="86"/>
      <c r="CH70" s="86"/>
      <c r="CI70" s="86"/>
      <c r="CJ70" s="86"/>
      <c r="CK70">
        <f t="shared" si="127"/>
        <v>0</v>
      </c>
      <c r="CL70" s="119">
        <f t="shared" si="139"/>
        <v>0</v>
      </c>
      <c r="CM70" s="87">
        <v>8.7999999999999995E-2</v>
      </c>
      <c r="CN70" s="88">
        <v>0.08</v>
      </c>
      <c r="CO70" s="27">
        <f t="shared" si="140"/>
        <v>0</v>
      </c>
      <c r="CP70" s="18">
        <f t="shared" si="141"/>
        <v>0</v>
      </c>
    </row>
    <row r="71" spans="2:94" x14ac:dyDescent="0.35">
      <c r="B71" s="89"/>
      <c r="C71" s="264" t="s">
        <v>198</v>
      </c>
      <c r="D71" s="86"/>
      <c r="E71" s="86"/>
      <c r="F71" s="86"/>
      <c r="G71" s="86"/>
      <c r="H71" s="86"/>
      <c r="I71" s="86"/>
      <c r="J71" s="86"/>
      <c r="K71">
        <f t="shared" si="124"/>
        <v>0</v>
      </c>
      <c r="L71" s="119">
        <v>0</v>
      </c>
      <c r="M71" s="87">
        <v>8.7999999999999995E-2</v>
      </c>
      <c r="N71" s="88">
        <v>0.08</v>
      </c>
      <c r="O71" s="27">
        <f t="shared" si="128"/>
        <v>0</v>
      </c>
      <c r="P71" s="18">
        <f t="shared" si="129"/>
        <v>0</v>
      </c>
      <c r="AB71" s="89">
        <f t="shared" si="130"/>
        <v>0</v>
      </c>
      <c r="AC71" s="264" t="s">
        <v>198</v>
      </c>
      <c r="AD71" s="86">
        <v>5</v>
      </c>
      <c r="AE71" s="86"/>
      <c r="AF71" s="86"/>
      <c r="AG71" s="86"/>
      <c r="AH71" s="86"/>
      <c r="AI71" s="86"/>
      <c r="AJ71" s="86"/>
      <c r="AK71">
        <f t="shared" si="125"/>
        <v>5</v>
      </c>
      <c r="AL71" s="119">
        <f t="shared" si="131"/>
        <v>0</v>
      </c>
      <c r="AM71" s="87">
        <v>8.7999999999999995E-2</v>
      </c>
      <c r="AN71" s="88">
        <v>0.08</v>
      </c>
      <c r="AO71" s="27">
        <f t="shared" si="132"/>
        <v>0</v>
      </c>
      <c r="AP71" s="18">
        <f t="shared" si="133"/>
        <v>0</v>
      </c>
      <c r="BB71" s="89">
        <f t="shared" si="134"/>
        <v>0</v>
      </c>
      <c r="BC71" s="264" t="s">
        <v>198</v>
      </c>
      <c r="BD71" s="86"/>
      <c r="BE71" s="86"/>
      <c r="BF71" s="86"/>
      <c r="BG71" s="86"/>
      <c r="BH71" s="86"/>
      <c r="BI71" s="86"/>
      <c r="BJ71" s="86"/>
      <c r="BK71">
        <f t="shared" si="126"/>
        <v>0</v>
      </c>
      <c r="BL71" s="119">
        <f t="shared" si="135"/>
        <v>0</v>
      </c>
      <c r="BM71" s="87">
        <v>8.7999999999999995E-2</v>
      </c>
      <c r="BN71" s="88">
        <v>0.08</v>
      </c>
      <c r="BO71" s="27">
        <f t="shared" si="136"/>
        <v>0</v>
      </c>
      <c r="BP71" s="18">
        <f t="shared" si="137"/>
        <v>0</v>
      </c>
      <c r="CB71" s="89">
        <f t="shared" si="138"/>
        <v>0</v>
      </c>
      <c r="CC71" s="264" t="s">
        <v>198</v>
      </c>
      <c r="CD71" s="86"/>
      <c r="CE71" s="86"/>
      <c r="CF71" s="86"/>
      <c r="CG71" s="86"/>
      <c r="CH71" s="86"/>
      <c r="CI71" s="86"/>
      <c r="CJ71" s="86"/>
      <c r="CK71">
        <f t="shared" si="127"/>
        <v>0</v>
      </c>
      <c r="CL71" s="119">
        <f t="shared" si="139"/>
        <v>0</v>
      </c>
      <c r="CM71" s="87">
        <v>8.7999999999999995E-2</v>
      </c>
      <c r="CN71" s="88">
        <v>0.08</v>
      </c>
      <c r="CO71" s="27">
        <f t="shared" si="140"/>
        <v>0</v>
      </c>
      <c r="CP71" s="18">
        <f t="shared" si="141"/>
        <v>0</v>
      </c>
    </row>
    <row r="72" spans="2:94" x14ac:dyDescent="0.35">
      <c r="B72" s="89"/>
      <c r="C72" s="264" t="s">
        <v>198</v>
      </c>
      <c r="D72" s="86"/>
      <c r="E72" s="86"/>
      <c r="F72" s="86"/>
      <c r="G72" s="86"/>
      <c r="H72" s="86"/>
      <c r="I72" s="86"/>
      <c r="J72" s="86"/>
      <c r="K72">
        <f t="shared" si="124"/>
        <v>0</v>
      </c>
      <c r="L72" s="119">
        <v>0</v>
      </c>
      <c r="M72" s="87">
        <v>8.7999999999999995E-2</v>
      </c>
      <c r="N72" s="88">
        <v>0.08</v>
      </c>
      <c r="O72" s="27">
        <f t="shared" si="128"/>
        <v>0</v>
      </c>
      <c r="P72" s="18">
        <f t="shared" si="129"/>
        <v>0</v>
      </c>
      <c r="AB72" s="89">
        <f t="shared" si="130"/>
        <v>0</v>
      </c>
      <c r="AC72" s="264" t="s">
        <v>198</v>
      </c>
      <c r="AD72" s="86"/>
      <c r="AE72" s="86">
        <v>4</v>
      </c>
      <c r="AF72" s="86">
        <v>4</v>
      </c>
      <c r="AG72" s="86">
        <v>4</v>
      </c>
      <c r="AH72" s="86">
        <v>4</v>
      </c>
      <c r="AI72" s="86">
        <v>4</v>
      </c>
      <c r="AJ72" s="86"/>
      <c r="AK72">
        <f t="shared" si="125"/>
        <v>20</v>
      </c>
      <c r="AL72" s="119">
        <f t="shared" si="131"/>
        <v>0</v>
      </c>
      <c r="AM72" s="87">
        <v>8.7999999999999995E-2</v>
      </c>
      <c r="AN72" s="88">
        <v>0.08</v>
      </c>
      <c r="AO72" s="27">
        <f t="shared" si="132"/>
        <v>0</v>
      </c>
      <c r="AP72" s="18">
        <f t="shared" si="133"/>
        <v>0</v>
      </c>
      <c r="BB72" s="89">
        <f t="shared" si="134"/>
        <v>0</v>
      </c>
      <c r="BC72" s="264" t="s">
        <v>198</v>
      </c>
      <c r="BD72" s="86"/>
      <c r="BE72" s="86"/>
      <c r="BF72" s="86"/>
      <c r="BG72" s="86"/>
      <c r="BH72" s="86"/>
      <c r="BI72" s="86"/>
      <c r="BJ72" s="86"/>
      <c r="BK72">
        <f t="shared" si="126"/>
        <v>0</v>
      </c>
      <c r="BL72" s="119">
        <f t="shared" si="135"/>
        <v>0</v>
      </c>
      <c r="BM72" s="87">
        <v>8.7999999999999995E-2</v>
      </c>
      <c r="BN72" s="88">
        <v>0.08</v>
      </c>
      <c r="BO72" s="27">
        <f t="shared" si="136"/>
        <v>0</v>
      </c>
      <c r="BP72" s="18">
        <f t="shared" si="137"/>
        <v>0</v>
      </c>
      <c r="CB72" s="89">
        <f t="shared" si="138"/>
        <v>0</v>
      </c>
      <c r="CC72" s="264" t="s">
        <v>198</v>
      </c>
      <c r="CD72" s="86"/>
      <c r="CE72" s="86"/>
      <c r="CF72" s="86"/>
      <c r="CG72" s="86"/>
      <c r="CH72" s="86"/>
      <c r="CI72" s="86"/>
      <c r="CJ72" s="86"/>
      <c r="CK72">
        <f t="shared" si="127"/>
        <v>0</v>
      </c>
      <c r="CL72" s="119">
        <f t="shared" si="139"/>
        <v>0</v>
      </c>
      <c r="CM72" s="87">
        <v>8.7999999999999995E-2</v>
      </c>
      <c r="CN72" s="88">
        <v>0.08</v>
      </c>
      <c r="CO72" s="27">
        <f t="shared" si="140"/>
        <v>0</v>
      </c>
      <c r="CP72" s="18">
        <f t="shared" si="141"/>
        <v>0</v>
      </c>
    </row>
    <row r="73" spans="2:94" x14ac:dyDescent="0.35">
      <c r="B73" s="89"/>
      <c r="C73" s="264" t="s">
        <v>198</v>
      </c>
      <c r="D73" s="86"/>
      <c r="E73" s="86"/>
      <c r="F73" s="86"/>
      <c r="G73" s="86"/>
      <c r="H73" s="86"/>
      <c r="I73" s="86"/>
      <c r="J73" s="86"/>
      <c r="K73">
        <f t="shared" si="124"/>
        <v>0</v>
      </c>
      <c r="L73" s="119">
        <v>0</v>
      </c>
      <c r="M73" s="87">
        <v>8.7999999999999995E-2</v>
      </c>
      <c r="N73" s="88">
        <v>0.08</v>
      </c>
      <c r="O73" s="27">
        <f t="shared" si="128"/>
        <v>0</v>
      </c>
      <c r="P73" s="18">
        <f t="shared" si="129"/>
        <v>0</v>
      </c>
      <c r="AB73" s="89">
        <f t="shared" si="130"/>
        <v>0</v>
      </c>
      <c r="AC73" s="264" t="s">
        <v>198</v>
      </c>
      <c r="AD73" s="86"/>
      <c r="AE73" s="86"/>
      <c r="AF73" s="86"/>
      <c r="AG73" s="86"/>
      <c r="AH73" s="86"/>
      <c r="AI73" s="86">
        <v>3</v>
      </c>
      <c r="AJ73" s="86">
        <v>3</v>
      </c>
      <c r="AK73">
        <f t="shared" si="125"/>
        <v>6</v>
      </c>
      <c r="AL73" s="119">
        <f t="shared" si="131"/>
        <v>0</v>
      </c>
      <c r="AM73" s="87">
        <v>8.7999999999999995E-2</v>
      </c>
      <c r="AN73" s="88">
        <v>0.08</v>
      </c>
      <c r="AO73" s="27">
        <f t="shared" si="132"/>
        <v>0</v>
      </c>
      <c r="AP73" s="18">
        <f t="shared" si="133"/>
        <v>0</v>
      </c>
      <c r="BB73" s="89">
        <f t="shared" si="134"/>
        <v>0</v>
      </c>
      <c r="BC73" s="264" t="s">
        <v>198</v>
      </c>
      <c r="BD73" s="86"/>
      <c r="BE73" s="86"/>
      <c r="BF73" s="86"/>
      <c r="BG73" s="86"/>
      <c r="BH73" s="86"/>
      <c r="BI73" s="86"/>
      <c r="BJ73" s="86"/>
      <c r="BK73">
        <f t="shared" si="126"/>
        <v>0</v>
      </c>
      <c r="BL73" s="119">
        <f t="shared" si="135"/>
        <v>0</v>
      </c>
      <c r="BM73" s="87">
        <v>8.7999999999999995E-2</v>
      </c>
      <c r="BN73" s="88">
        <v>0.08</v>
      </c>
      <c r="BO73" s="27">
        <f t="shared" si="136"/>
        <v>0</v>
      </c>
      <c r="BP73" s="18">
        <f t="shared" si="137"/>
        <v>0</v>
      </c>
      <c r="CB73" s="89">
        <f t="shared" si="138"/>
        <v>0</v>
      </c>
      <c r="CC73" s="264" t="s">
        <v>198</v>
      </c>
      <c r="CD73" s="86"/>
      <c r="CE73" s="86"/>
      <c r="CF73" s="86"/>
      <c r="CG73" s="86"/>
      <c r="CH73" s="86"/>
      <c r="CI73" s="86"/>
      <c r="CJ73" s="86"/>
      <c r="CK73">
        <f t="shared" si="127"/>
        <v>0</v>
      </c>
      <c r="CL73" s="119">
        <f t="shared" si="139"/>
        <v>0</v>
      </c>
      <c r="CM73" s="87">
        <v>8.7999999999999995E-2</v>
      </c>
      <c r="CN73" s="88">
        <v>0.08</v>
      </c>
      <c r="CO73" s="27">
        <f t="shared" si="140"/>
        <v>0</v>
      </c>
      <c r="CP73" s="18">
        <f t="shared" si="141"/>
        <v>0</v>
      </c>
    </row>
    <row r="74" spans="2:94" x14ac:dyDescent="0.35">
      <c r="B74" s="7" t="s">
        <v>132</v>
      </c>
      <c r="C74" s="264"/>
      <c r="D74" s="191">
        <f>(D68*O68)+(D69*O69)+(D70*O70)+(D71*O71)+(D72*O72)</f>
        <v>0</v>
      </c>
      <c r="E74" s="191">
        <f>(E68*O68)+(E69*O69)+(E70*O70)+(E71*O71)+(E72*O72)+(E73*O73)</f>
        <v>0</v>
      </c>
      <c r="F74" s="191">
        <f>(F68*O68)+(F69*O69)+(F70*O70)+(F71*O71)+(F72*O72)+(F73*O73)</f>
        <v>0</v>
      </c>
      <c r="G74" s="191">
        <f>(G68*O68)+(G69*O69)+(G70*O70)+(G71*O71)+(G72*O72)+(G73*O73)</f>
        <v>0</v>
      </c>
      <c r="H74" s="191">
        <f>(H68*O68)+(H69*O69)+(H70*O70)+(H71*O71)+(H72*O72)+(H73*O73)</f>
        <v>0</v>
      </c>
      <c r="I74" s="191">
        <f>(I68*O68)+(I69*O69)+(I70*O70)+(I71*O71)+(I72*O72)+(I73*O73)</f>
        <v>0</v>
      </c>
      <c r="J74" s="191">
        <f>(J68*O68)+(J69*O69)+(J70*O70)+(J71*O71)+(J72*O72)+(J73*O73)</f>
        <v>0</v>
      </c>
      <c r="L74" s="183"/>
      <c r="M74" s="121"/>
      <c r="N74" s="121"/>
      <c r="O74" s="16"/>
      <c r="P74" s="19">
        <f>SUM(P68:P73)</f>
        <v>0</v>
      </c>
      <c r="AB74" s="7" t="s">
        <v>132</v>
      </c>
      <c r="AC74" s="264"/>
      <c r="AD74" s="191">
        <f>(AD68*AO68)+(AD69*AO69)+(AD70*AO70)+(AD71*AO71)+(AD72*AO72)</f>
        <v>0</v>
      </c>
      <c r="AE74" s="191">
        <f>(AE68*AO68)+(AE69*AO69)+(AE70*AO70)+(AE71*AO71)+(AE72*AO72)+(AE73*AO73)</f>
        <v>0</v>
      </c>
      <c r="AF74" s="191">
        <f>(AF68*AO68)+(AF69*AO69)+(AF70*AO70)+(AF71*AO71)+(AF72*AO72)+(AF73*AO73)</f>
        <v>0</v>
      </c>
      <c r="AG74" s="191">
        <f>(AG68*AO68)+(AG69*AO69)+(AG70*AO70)+(AG71*AO71)+(AG72*AO72)+(AG73*AO73)</f>
        <v>0</v>
      </c>
      <c r="AH74" s="191">
        <f>(AH68*AO68)+(AH69*AO69)+(AH70*AO70)+(AH71*AO71)+(AH72*AO72)+(AH73*AO73)</f>
        <v>0</v>
      </c>
      <c r="AI74" s="191">
        <f>(AI68*AO68)+(AI69*AO69)+(AI70*AO70)+(AI71*AO71)+(AI72*AO72)+(AI73*AO73)</f>
        <v>0</v>
      </c>
      <c r="AJ74" s="191">
        <f>(AJ68*AO68)+(AJ69*AO69)+(AJ70*AO70)+(AJ71*AO71)+(AJ72*AO72)+(AJ73*AO73)</f>
        <v>0</v>
      </c>
      <c r="AL74" s="183"/>
      <c r="AM74" s="121"/>
      <c r="AN74" s="121"/>
      <c r="AO74" s="16"/>
      <c r="AP74" s="19">
        <f>SUM(AP68:AP73)</f>
        <v>0</v>
      </c>
      <c r="BB74" s="7" t="s">
        <v>132</v>
      </c>
      <c r="BC74" s="264"/>
      <c r="BD74" s="191">
        <f>(BD68*BO68)+(BD69*BO69)+(BD70*BO70)+(BD71*BO71)+(BD72*BO72)</f>
        <v>0</v>
      </c>
      <c r="BE74" s="191">
        <f>(BE68*BO68)+(BE69*BO69)+(BE70*BO70)+(BE71*BO71)+(BE72*BO72)+(BE73*BO73)</f>
        <v>0</v>
      </c>
      <c r="BF74" s="191">
        <f>(BF68*BO68)+(BF69*BO69)+(BF70*BO70)+(BF71*BO71)+(BF72*BO72)+(BF73*BO73)</f>
        <v>0</v>
      </c>
      <c r="BG74" s="191">
        <f>(BG68*BO68)+(BG69*BO69)+(BG70*BO70)+(BG71*BO71)+(BG72*BO72)+(BG73*BO73)</f>
        <v>0</v>
      </c>
      <c r="BH74" s="191">
        <f>(BH68*BO68)+(BH69*BO69)+(BH70*BO70)+(BH71*BO71)+(BH72*BO72)+(BH73*BO73)</f>
        <v>0</v>
      </c>
      <c r="BI74" s="191">
        <f>(BI68*BO68)+(BI69*BO69)+(BI70*BO70)+(BI71*BO71)+(BI72*BO72)+(BI73*BO73)</f>
        <v>0</v>
      </c>
      <c r="BJ74" s="191">
        <f>(BJ68*BO68)+(BJ69*BO69)+(BJ70*BO70)+(BJ71*BO71)+(BJ72*BO72)+(BJ73*BO73)</f>
        <v>0</v>
      </c>
      <c r="BL74" s="183"/>
      <c r="BM74" s="121"/>
      <c r="BN74" s="121"/>
      <c r="BO74" s="16"/>
      <c r="BP74" s="19">
        <f>SUM(BP68:BP73)</f>
        <v>0</v>
      </c>
      <c r="CB74" s="7" t="s">
        <v>132</v>
      </c>
      <c r="CC74" s="264"/>
      <c r="CD74" s="191">
        <f>(CD68*CO68)+(CD69*CO69)+(CD70*CO70)+(CD71*CO71)+(CD72*CO72)</f>
        <v>0</v>
      </c>
      <c r="CE74" s="191">
        <f>(CE68*CO68)+(CE69*CO69)+(CE70*CO70)+(CE71*CO71)+(CE72*CO72)+(CE73*CO73)</f>
        <v>0</v>
      </c>
      <c r="CF74" s="191">
        <f>(CF68*CO68)+(CF69*CO69)+(CF70*CO70)+(CF71*CO71)+(CF72*CO72)+(CF73*CO73)</f>
        <v>0</v>
      </c>
      <c r="CG74" s="191">
        <f>(CG68*CO68)+(CG69*CO69)+(CG70*CO70)+(CG71*CO71)+(CG72*CO72)+(CG73*CO73)</f>
        <v>0</v>
      </c>
      <c r="CH74" s="191">
        <f>(CH68*CO68)+(CH69*CO69)+(CH70*CO70)+(CH71*CO71)+(CH72*CO72)+(CH73*CO73)</f>
        <v>0</v>
      </c>
      <c r="CI74" s="191">
        <f>(CI68*CO68)+(CI69*CO69)+(CI70*CO70)+(CI71*CO71)+(CI72*CO72)+(CI73*CO73)</f>
        <v>0</v>
      </c>
      <c r="CJ74" s="191">
        <f>(CJ68*CO68)+(CJ69*CO69)+(CJ70*CO70)+(CJ71*CO71)+(CJ72*CO72)+(CJ73*CO73)</f>
        <v>0</v>
      </c>
      <c r="CL74" s="183"/>
      <c r="CM74" s="121"/>
      <c r="CN74" s="121"/>
      <c r="CO74" s="16"/>
      <c r="CP74" s="19">
        <f>SUM(CP68:CP73)</f>
        <v>0</v>
      </c>
    </row>
    <row r="75" spans="2:94" x14ac:dyDescent="0.35">
      <c r="B75" s="26"/>
      <c r="C75" s="264"/>
      <c r="D75" s="191"/>
      <c r="E75" s="191"/>
      <c r="F75" s="191"/>
      <c r="G75" s="191"/>
      <c r="H75" s="191"/>
      <c r="I75" s="191"/>
      <c r="J75" s="191"/>
      <c r="L75" s="183"/>
      <c r="M75" s="121"/>
      <c r="N75" s="121"/>
      <c r="O75" s="16"/>
      <c r="P75" s="18"/>
      <c r="AB75" s="26"/>
      <c r="AC75" s="264"/>
      <c r="AD75" s="191"/>
      <c r="AE75" s="191"/>
      <c r="AF75" s="191"/>
      <c r="AG75" s="191"/>
      <c r="AH75" s="191"/>
      <c r="AI75" s="191"/>
      <c r="AJ75" s="191"/>
      <c r="AL75" s="183"/>
      <c r="AM75" s="121"/>
      <c r="AN75" s="121"/>
      <c r="AO75" s="16"/>
      <c r="AP75" s="18"/>
      <c r="BB75" s="26"/>
      <c r="BC75" s="264"/>
      <c r="BD75" s="191"/>
      <c r="BE75" s="191"/>
      <c r="BF75" s="191"/>
      <c r="BG75" s="191"/>
      <c r="BH75" s="191"/>
      <c r="BI75" s="191"/>
      <c r="BJ75" s="191"/>
      <c r="BL75" s="183"/>
      <c r="BM75" s="121"/>
      <c r="BN75" s="121"/>
      <c r="BO75" s="16"/>
      <c r="BP75" s="18"/>
      <c r="CB75" s="26"/>
      <c r="CC75" s="264"/>
      <c r="CD75" s="191"/>
      <c r="CE75" s="191"/>
      <c r="CF75" s="191"/>
      <c r="CG75" s="191"/>
      <c r="CH75" s="191"/>
      <c r="CI75" s="191"/>
      <c r="CJ75" s="191"/>
      <c r="CL75" s="183"/>
      <c r="CM75" s="121"/>
      <c r="CN75" s="121"/>
      <c r="CO75" s="16"/>
      <c r="CP75" s="18"/>
    </row>
    <row r="76" spans="2:94" x14ac:dyDescent="0.35">
      <c r="B76" s="269" t="s">
        <v>197</v>
      </c>
      <c r="C76" s="83"/>
      <c r="P76" s="18"/>
      <c r="AB76" s="269" t="s">
        <v>197</v>
      </c>
      <c r="AC76" s="83"/>
      <c r="AP76" s="18"/>
      <c r="BB76" s="269" t="s">
        <v>197</v>
      </c>
      <c r="BC76" s="83"/>
      <c r="BP76" s="18"/>
      <c r="CB76" s="269" t="s">
        <v>197</v>
      </c>
      <c r="CC76" s="83"/>
      <c r="CP76" s="18"/>
    </row>
    <row r="77" spans="2:94" x14ac:dyDescent="0.35">
      <c r="B77" s="268" t="s">
        <v>199</v>
      </c>
      <c r="C77" s="228" t="s">
        <v>11</v>
      </c>
      <c r="D77" s="238"/>
      <c r="E77" s="238"/>
      <c r="F77" s="238"/>
      <c r="G77" s="238"/>
      <c r="H77" s="238"/>
      <c r="I77" s="238"/>
      <c r="J77" s="238"/>
      <c r="P77" s="19">
        <f>SUM(D77:J77)</f>
        <v>0</v>
      </c>
      <c r="AB77" s="268" t="s">
        <v>199</v>
      </c>
      <c r="AC77" s="228" t="s">
        <v>11</v>
      </c>
      <c r="AD77" s="238"/>
      <c r="AE77" s="238"/>
      <c r="AF77" s="238"/>
      <c r="AG77" s="238"/>
      <c r="AH77" s="238"/>
      <c r="AI77" s="238"/>
      <c r="AJ77" s="238"/>
      <c r="AP77" s="19">
        <f>SUM(AD77:AJ77)</f>
        <v>0</v>
      </c>
      <c r="BB77" s="268" t="s">
        <v>199</v>
      </c>
      <c r="BC77" s="228" t="s">
        <v>11</v>
      </c>
      <c r="BD77" s="238"/>
      <c r="BE77" s="238"/>
      <c r="BF77" s="238"/>
      <c r="BG77" s="238"/>
      <c r="BH77" s="238"/>
      <c r="BI77" s="238"/>
      <c r="BJ77" s="238"/>
      <c r="BP77" s="19">
        <f>SUM(BD77:BJ77)</f>
        <v>0</v>
      </c>
      <c r="CB77" s="268" t="s">
        <v>199</v>
      </c>
      <c r="CC77" s="228" t="s">
        <v>11</v>
      </c>
      <c r="CD77" s="238"/>
      <c r="CE77" s="238"/>
      <c r="CF77" s="238"/>
      <c r="CG77" s="238"/>
      <c r="CH77" s="238"/>
      <c r="CI77" s="238"/>
      <c r="CJ77" s="238"/>
      <c r="CP77" s="19">
        <f>SUM(CD77:CJ77)</f>
        <v>0</v>
      </c>
    </row>
    <row r="78" spans="2:94" x14ac:dyDescent="0.35">
      <c r="B78" s="4"/>
      <c r="P78" s="18"/>
      <c r="AB78" s="4"/>
      <c r="AP78" s="18"/>
      <c r="BB78" s="4"/>
      <c r="BP78" s="18"/>
      <c r="CB78" s="4"/>
      <c r="CP78" s="18"/>
    </row>
    <row r="79" spans="2:94" ht="15" thickBot="1" x14ac:dyDescent="0.4">
      <c r="B79" s="26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9"/>
      <c r="AB79" s="267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59"/>
      <c r="BB79" s="267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59"/>
      <c r="CB79" s="267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59"/>
    </row>
  </sheetData>
  <sheetProtection algorithmName="SHA-512" hashValue="Yv4nYBI0ig/P7CLdti4+IRSfpVECBVZ18uP4uQ+YbLEJhwTUAA/UgEqCWaviX3SKGAptQmi+75rit5KJ++HW6g==" saltValue="80O3m2N+ygr2gofANq8jqg==" spinCount="100000" sheet="1" objects="1" scenarios="1"/>
  <mergeCells count="9">
    <mergeCell ref="CD65:CJ65"/>
    <mergeCell ref="BE2:BG2"/>
    <mergeCell ref="CE2:CG2"/>
    <mergeCell ref="E2:G2"/>
    <mergeCell ref="D1:N1"/>
    <mergeCell ref="AE2:AG2"/>
    <mergeCell ref="D65:J65"/>
    <mergeCell ref="AD65:AJ65"/>
    <mergeCell ref="BD65:BJ65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'Data Validation'!$B$2:$B$26</xm:f>
          </x14:formula1>
          <xm:sqref>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52"/>
  <sheetViews>
    <sheetView topLeftCell="A4" zoomScale="80" zoomScaleNormal="80" workbookViewId="0">
      <selection activeCell="E5" sqref="E5"/>
    </sheetView>
  </sheetViews>
  <sheetFormatPr defaultRowHeight="14.5" x14ac:dyDescent="0.35"/>
  <cols>
    <col min="2" max="2" width="53" customWidth="1"/>
    <col min="3" max="13" width="15.7265625" customWidth="1"/>
    <col min="19" max="26" width="0" hidden="1" customWidth="1"/>
    <col min="28" max="28" width="51.1796875" customWidth="1"/>
    <col min="29" max="38" width="15.7265625" customWidth="1"/>
    <col min="44" max="52" width="0" hidden="1" customWidth="1"/>
    <col min="54" max="54" width="51.1796875" customWidth="1"/>
    <col min="55" max="62" width="15.7265625" customWidth="1"/>
    <col min="70" max="78" width="0" hidden="1" customWidth="1"/>
    <col min="80" max="80" width="51.1796875" customWidth="1"/>
    <col min="81" max="90" width="15.7265625" customWidth="1"/>
    <col min="97" max="97" width="24.1796875" customWidth="1"/>
  </cols>
  <sheetData>
    <row r="1" spans="2:91" ht="57" customHeight="1" x14ac:dyDescent="0.55000000000000004">
      <c r="D1" s="329" t="s">
        <v>205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2:91" ht="18.5" x14ac:dyDescent="0.45">
      <c r="B2" s="103"/>
      <c r="C2" s="109"/>
      <c r="D2" s="37"/>
      <c r="E2" s="331" t="s">
        <v>157</v>
      </c>
      <c r="F2" s="331"/>
      <c r="G2" s="331"/>
      <c r="H2" s="37"/>
      <c r="I2" s="37"/>
      <c r="J2" s="37"/>
      <c r="K2" s="110"/>
      <c r="L2" s="102"/>
      <c r="M2" s="125"/>
      <c r="AB2" s="103"/>
      <c r="AC2" s="109"/>
      <c r="AD2" s="37"/>
      <c r="AE2" s="331" t="s">
        <v>157</v>
      </c>
      <c r="AF2" s="331"/>
      <c r="AG2" s="331"/>
      <c r="AH2" s="37"/>
      <c r="AI2" s="37"/>
      <c r="AJ2" s="37"/>
      <c r="AK2" s="110"/>
      <c r="AL2" s="102"/>
      <c r="AM2" s="125"/>
      <c r="BB2" s="103"/>
      <c r="BC2" s="109"/>
      <c r="BD2" s="37"/>
      <c r="BE2" s="331" t="s">
        <v>157</v>
      </c>
      <c r="BF2" s="331"/>
      <c r="BG2" s="331"/>
      <c r="BH2" s="37"/>
      <c r="BI2" s="37"/>
      <c r="BJ2" s="37"/>
      <c r="BK2" s="110"/>
      <c r="BL2" s="102"/>
      <c r="BM2" s="125"/>
      <c r="CB2" s="103"/>
      <c r="CC2" s="109"/>
      <c r="CD2" s="37"/>
      <c r="CE2" s="331" t="s">
        <v>157</v>
      </c>
      <c r="CF2" s="331"/>
      <c r="CG2" s="331"/>
      <c r="CH2" s="37"/>
      <c r="CI2" s="37"/>
      <c r="CJ2" s="37"/>
      <c r="CK2" s="110"/>
      <c r="CL2" s="102"/>
      <c r="CM2" s="125"/>
    </row>
    <row r="3" spans="2:91" x14ac:dyDescent="0.35">
      <c r="B3" s="40"/>
      <c r="C3" s="270">
        <f>'Food &amp; beverage'!C3</f>
        <v>44013</v>
      </c>
      <c r="D3" s="5"/>
      <c r="E3" s="5"/>
      <c r="F3" s="5"/>
      <c r="G3" s="5"/>
      <c r="H3" s="5"/>
      <c r="I3" s="5"/>
      <c r="J3" s="5"/>
      <c r="K3" s="108"/>
      <c r="L3" s="5"/>
      <c r="M3" s="39"/>
      <c r="AB3" s="40"/>
      <c r="AC3" s="250">
        <f>C3</f>
        <v>44013</v>
      </c>
      <c r="AD3" s="5"/>
      <c r="AE3" s="5"/>
      <c r="AF3" s="5"/>
      <c r="AG3" s="5"/>
      <c r="AH3" s="5"/>
      <c r="AI3" s="5"/>
      <c r="AJ3" s="5"/>
      <c r="AK3" s="108"/>
      <c r="AL3" s="5"/>
      <c r="AM3" s="39"/>
      <c r="BB3" s="40"/>
      <c r="BC3" s="250">
        <f>AC3</f>
        <v>44013</v>
      </c>
      <c r="BD3" s="5"/>
      <c r="BE3" s="5"/>
      <c r="BF3" s="5"/>
      <c r="BG3" s="5"/>
      <c r="BH3" s="5"/>
      <c r="BI3" s="5"/>
      <c r="BJ3" s="5"/>
      <c r="BK3" s="108"/>
      <c r="BL3" s="5"/>
      <c r="BM3" s="39"/>
      <c r="CB3" s="40"/>
      <c r="CC3" s="250">
        <f>BC3</f>
        <v>44013</v>
      </c>
      <c r="CD3" s="5"/>
      <c r="CE3" s="5"/>
      <c r="CF3" s="5"/>
      <c r="CG3" s="5"/>
      <c r="CH3" s="5"/>
      <c r="CI3" s="5"/>
      <c r="CJ3" s="5"/>
      <c r="CK3" s="108"/>
      <c r="CL3" s="5"/>
      <c r="CM3" s="39"/>
    </row>
    <row r="4" spans="2:91" x14ac:dyDescent="0.35">
      <c r="B4" s="40"/>
      <c r="C4" s="251">
        <f>'Food &amp; beverage'!C4</f>
        <v>31</v>
      </c>
      <c r="D4" s="5"/>
      <c r="E4" s="5"/>
      <c r="F4" s="5"/>
      <c r="G4" s="5"/>
      <c r="H4" s="5"/>
      <c r="I4" s="5"/>
      <c r="J4" s="5"/>
      <c r="K4" s="108"/>
      <c r="L4" s="5"/>
      <c r="M4" s="39"/>
      <c r="AB4" s="40"/>
      <c r="AC4" s="251">
        <f>C4</f>
        <v>31</v>
      </c>
      <c r="AD4" s="5"/>
      <c r="AE4" s="5"/>
      <c r="AF4" s="5"/>
      <c r="AG4" s="5"/>
      <c r="AH4" s="5"/>
      <c r="AI4" s="5"/>
      <c r="AJ4" s="5"/>
      <c r="AK4" s="108"/>
      <c r="AL4" s="5"/>
      <c r="AM4" s="39"/>
      <c r="BB4" s="40"/>
      <c r="BC4" s="251">
        <f>AC4</f>
        <v>31</v>
      </c>
      <c r="BD4" s="5"/>
      <c r="BE4" s="5"/>
      <c r="BF4" s="5"/>
      <c r="BG4" s="5"/>
      <c r="BH4" s="5"/>
      <c r="BI4" s="5"/>
      <c r="BJ4" s="5"/>
      <c r="BK4" s="108"/>
      <c r="BL4" s="5"/>
      <c r="BM4" s="39"/>
      <c r="CB4" s="40"/>
      <c r="CC4" s="251">
        <f>BC4</f>
        <v>31</v>
      </c>
      <c r="CD4" s="5"/>
      <c r="CE4" s="5"/>
      <c r="CF4" s="5"/>
      <c r="CG4" s="5"/>
      <c r="CH4" s="5"/>
      <c r="CI4" s="5"/>
      <c r="CJ4" s="5"/>
      <c r="CK4" s="108"/>
      <c r="CL4" s="5"/>
      <c r="CM4" s="39"/>
    </row>
    <row r="5" spans="2:91" x14ac:dyDescent="0.35">
      <c r="B5" s="40"/>
      <c r="C5" s="5"/>
      <c r="D5" s="5"/>
      <c r="E5" s="5"/>
      <c r="F5" s="5"/>
      <c r="G5" s="5"/>
      <c r="H5" s="5"/>
      <c r="I5" s="5"/>
      <c r="J5" s="5"/>
      <c r="K5" s="108"/>
      <c r="L5" s="5"/>
      <c r="M5" s="39"/>
      <c r="AB5" s="40"/>
      <c r="AC5" s="5"/>
      <c r="AD5" s="5"/>
      <c r="AE5" s="5"/>
      <c r="AF5" s="5"/>
      <c r="AG5" s="5"/>
      <c r="AH5" s="5"/>
      <c r="AI5" s="5"/>
      <c r="AJ5" s="5"/>
      <c r="AK5" s="108"/>
      <c r="AL5" s="5"/>
      <c r="AM5" s="39"/>
      <c r="BB5" s="40"/>
      <c r="BC5" s="5"/>
      <c r="BD5" s="5"/>
      <c r="BE5" s="5"/>
      <c r="BF5" s="5"/>
      <c r="BG5" s="5"/>
      <c r="BH5" s="5"/>
      <c r="BI5" s="5"/>
      <c r="BJ5" s="5"/>
      <c r="BK5" s="108"/>
      <c r="BL5" s="5"/>
      <c r="BM5" s="39"/>
      <c r="CB5" s="40"/>
      <c r="CC5" s="5"/>
      <c r="CD5" s="5"/>
      <c r="CE5" s="5"/>
      <c r="CF5" s="5"/>
      <c r="CG5" s="5"/>
      <c r="CH5" s="5"/>
      <c r="CI5" s="5"/>
      <c r="CJ5" s="5"/>
      <c r="CK5" s="108"/>
      <c r="CL5" s="5"/>
      <c r="CM5" s="39"/>
    </row>
    <row r="6" spans="2:91" x14ac:dyDescent="0.35">
      <c r="B6" s="40"/>
      <c r="C6" s="5"/>
      <c r="D6" s="5"/>
      <c r="E6" s="5"/>
      <c r="F6" s="5"/>
      <c r="G6" s="5"/>
      <c r="H6" s="5"/>
      <c r="I6" s="5"/>
      <c r="J6" s="5"/>
      <c r="K6" s="108"/>
      <c r="L6" s="5"/>
      <c r="M6" s="39"/>
      <c r="AB6" s="40"/>
      <c r="AC6" s="5"/>
      <c r="AD6" s="5"/>
      <c r="AE6" s="5"/>
      <c r="AF6" s="5"/>
      <c r="AG6" s="5"/>
      <c r="AH6" s="5"/>
      <c r="AI6" s="5"/>
      <c r="AJ6" s="5"/>
      <c r="AK6" s="108"/>
      <c r="AL6" s="5"/>
      <c r="AM6" s="39"/>
      <c r="BB6" s="40"/>
      <c r="BC6" s="5"/>
      <c r="BD6" s="5"/>
      <c r="BE6" s="5"/>
      <c r="BF6" s="5"/>
      <c r="BG6" s="5"/>
      <c r="BH6" s="5"/>
      <c r="BI6" s="5"/>
      <c r="BJ6" s="5"/>
      <c r="BK6" s="108"/>
      <c r="BL6" s="5"/>
      <c r="BM6" s="39"/>
      <c r="CB6" s="40"/>
      <c r="CC6" s="5"/>
      <c r="CD6" s="5"/>
      <c r="CE6" s="5"/>
      <c r="CF6" s="5"/>
      <c r="CG6" s="5"/>
      <c r="CH6" s="5"/>
      <c r="CI6" s="5"/>
      <c r="CJ6" s="5"/>
      <c r="CK6" s="108"/>
      <c r="CL6" s="5"/>
      <c r="CM6" s="39"/>
    </row>
    <row r="7" spans="2:91" ht="18.5" x14ac:dyDescent="0.45">
      <c r="B7" s="120" t="s">
        <v>52</v>
      </c>
      <c r="C7" s="206">
        <f>C3</f>
        <v>44013</v>
      </c>
      <c r="D7" s="207" t="s">
        <v>40</v>
      </c>
      <c r="E7" s="5"/>
      <c r="F7" s="5"/>
      <c r="G7" s="5"/>
      <c r="H7" s="5"/>
      <c r="I7" s="5"/>
      <c r="J7" s="5"/>
      <c r="K7" s="5"/>
      <c r="L7" s="5"/>
      <c r="M7" s="39"/>
      <c r="AB7" s="120" t="s">
        <v>52</v>
      </c>
      <c r="AC7" s="206">
        <f>AC3</f>
        <v>44013</v>
      </c>
      <c r="AD7" s="207" t="s">
        <v>44</v>
      </c>
      <c r="AE7" s="5"/>
      <c r="AF7" s="5"/>
      <c r="AG7" s="5"/>
      <c r="AH7" s="5"/>
      <c r="AI7" s="5"/>
      <c r="AJ7" s="5"/>
      <c r="AK7" s="5"/>
      <c r="AL7" s="5"/>
      <c r="AM7" s="39"/>
      <c r="BB7" s="120" t="s">
        <v>52</v>
      </c>
      <c r="BC7" s="206">
        <f>BC3</f>
        <v>44013</v>
      </c>
      <c r="BD7" s="207" t="s">
        <v>46</v>
      </c>
      <c r="BE7" s="5"/>
      <c r="BF7" s="5"/>
      <c r="BG7" s="5"/>
      <c r="BH7" s="5"/>
      <c r="BI7" s="5"/>
      <c r="BJ7" s="5"/>
      <c r="BK7" s="5"/>
      <c r="BL7" s="5"/>
      <c r="BM7" s="39"/>
      <c r="CB7" s="120" t="s">
        <v>52</v>
      </c>
      <c r="CC7" s="206">
        <f>CC3</f>
        <v>44013</v>
      </c>
      <c r="CD7" s="207" t="s">
        <v>47</v>
      </c>
      <c r="CE7" s="5"/>
      <c r="CF7" s="5"/>
      <c r="CG7" s="5"/>
      <c r="CH7" s="5"/>
      <c r="CI7" s="5"/>
      <c r="CJ7" s="5"/>
      <c r="CK7" s="5"/>
      <c r="CL7" s="5"/>
      <c r="CM7" s="39"/>
    </row>
    <row r="8" spans="2:91" x14ac:dyDescent="0.35">
      <c r="B8" s="72"/>
      <c r="C8" s="5"/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14" t="s">
        <v>23</v>
      </c>
      <c r="K8" s="5"/>
      <c r="L8" s="14" t="str">
        <f>D7</f>
        <v>Week 1</v>
      </c>
      <c r="M8" s="39"/>
      <c r="AB8" s="72"/>
      <c r="AC8" s="5"/>
      <c r="AD8" s="14" t="s">
        <v>17</v>
      </c>
      <c r="AE8" s="14" t="s">
        <v>18</v>
      </c>
      <c r="AF8" s="14" t="s">
        <v>19</v>
      </c>
      <c r="AG8" s="14" t="s">
        <v>20</v>
      </c>
      <c r="AH8" s="14" t="s">
        <v>21</v>
      </c>
      <c r="AI8" s="14" t="s">
        <v>22</v>
      </c>
      <c r="AJ8" s="14" t="s">
        <v>23</v>
      </c>
      <c r="AK8" s="5"/>
      <c r="AL8" s="14" t="str">
        <f>AD7</f>
        <v>Week 2</v>
      </c>
      <c r="AM8" s="39"/>
      <c r="BB8" s="72"/>
      <c r="BC8" s="5"/>
      <c r="BD8" s="14" t="s">
        <v>17</v>
      </c>
      <c r="BE8" s="14" t="s">
        <v>18</v>
      </c>
      <c r="BF8" s="14" t="s">
        <v>19</v>
      </c>
      <c r="BG8" s="14" t="s">
        <v>20</v>
      </c>
      <c r="BH8" s="14" t="s">
        <v>21</v>
      </c>
      <c r="BI8" s="14" t="s">
        <v>22</v>
      </c>
      <c r="BJ8" s="14" t="s">
        <v>23</v>
      </c>
      <c r="BK8" s="5"/>
      <c r="BL8" s="14" t="str">
        <f>BD7</f>
        <v>Week 3</v>
      </c>
      <c r="BM8" s="39"/>
      <c r="CB8" s="72"/>
      <c r="CC8" s="5"/>
      <c r="CD8" s="14" t="s">
        <v>17</v>
      </c>
      <c r="CE8" s="14" t="s">
        <v>18</v>
      </c>
      <c r="CF8" s="14" t="s">
        <v>19</v>
      </c>
      <c r="CG8" s="14" t="s">
        <v>20</v>
      </c>
      <c r="CH8" s="14" t="s">
        <v>21</v>
      </c>
      <c r="CI8" s="14" t="s">
        <v>22</v>
      </c>
      <c r="CJ8" s="14" t="s">
        <v>23</v>
      </c>
      <c r="CK8" s="5"/>
      <c r="CL8" s="14" t="str">
        <f>CD7</f>
        <v>Week 4</v>
      </c>
      <c r="CM8" s="39"/>
    </row>
    <row r="9" spans="2:91" x14ac:dyDescent="0.35">
      <c r="B9" s="209" t="s">
        <v>114</v>
      </c>
      <c r="C9" s="13"/>
      <c r="D9" s="300"/>
      <c r="E9" s="300"/>
      <c r="F9" s="300"/>
      <c r="G9" s="300"/>
      <c r="H9" s="300"/>
      <c r="I9" s="300"/>
      <c r="J9" s="300"/>
      <c r="K9" s="13"/>
      <c r="L9" s="189">
        <f>IF(D9&gt;0,1,0)+IF(E9&gt;0,1,0)+IF(F9&gt;0,1,0)+IF(G9&gt;0,1,0)+IF(H9&gt;0,1,0)+IF(I9&gt;0,1,0)+IF(J9&gt;0,1,0)</f>
        <v>0</v>
      </c>
      <c r="M9" s="39"/>
      <c r="AB9" s="209" t="s">
        <v>114</v>
      </c>
      <c r="AC9" s="13"/>
      <c r="AD9" s="300">
        <f>D9</f>
        <v>0</v>
      </c>
      <c r="AE9" s="300">
        <f t="shared" ref="AE9:AJ9" si="0">E9</f>
        <v>0</v>
      </c>
      <c r="AF9" s="300">
        <f t="shared" si="0"/>
        <v>0</v>
      </c>
      <c r="AG9" s="300">
        <f t="shared" si="0"/>
        <v>0</v>
      </c>
      <c r="AH9" s="300">
        <f t="shared" si="0"/>
        <v>0</v>
      </c>
      <c r="AI9" s="300">
        <f t="shared" si="0"/>
        <v>0</v>
      </c>
      <c r="AJ9" s="300">
        <f t="shared" si="0"/>
        <v>0</v>
      </c>
      <c r="AK9" s="13"/>
      <c r="AL9" s="189">
        <f>IF(AD9&gt;0,1,0)+IF(AE9&gt;0,1,0)+IF(AF9&gt;0,1,0)+IF(AG9&gt;0,1,0)+IF(AH9&gt;0,1,0)+IF(AI9&gt;0,1,0)+IF(AJ9&gt;0,1,0)</f>
        <v>0</v>
      </c>
      <c r="AM9" s="39"/>
      <c r="BB9" s="209" t="s">
        <v>114</v>
      </c>
      <c r="BC9" s="13"/>
      <c r="BD9" s="300">
        <f>AD9</f>
        <v>0</v>
      </c>
      <c r="BE9" s="300">
        <f t="shared" ref="BE9" si="1">AE9</f>
        <v>0</v>
      </c>
      <c r="BF9" s="300">
        <f t="shared" ref="BF9" si="2">AF9</f>
        <v>0</v>
      </c>
      <c r="BG9" s="300">
        <f t="shared" ref="BG9" si="3">AG9</f>
        <v>0</v>
      </c>
      <c r="BH9" s="300">
        <f t="shared" ref="BH9" si="4">AH9</f>
        <v>0</v>
      </c>
      <c r="BI9" s="300">
        <f t="shared" ref="BI9" si="5">AI9</f>
        <v>0</v>
      </c>
      <c r="BJ9" s="300">
        <f t="shared" ref="BJ9" si="6">AJ9</f>
        <v>0</v>
      </c>
      <c r="BK9" s="13"/>
      <c r="BL9" s="189">
        <f>IF(BD9&gt;0,1,0)+IF(BE9&gt;0,1,0)+IF(BF9&gt;0,1,0)+IF(BG9&gt;0,1,0)+IF(BH9&gt;0,1,0)+IF(BI9&gt;0,1,0)+IF(BJ9&gt;0,1,0)</f>
        <v>0</v>
      </c>
      <c r="BM9" s="39"/>
      <c r="CB9" s="209" t="s">
        <v>114</v>
      </c>
      <c r="CC9" s="13"/>
      <c r="CD9" s="300">
        <f>BD9</f>
        <v>0</v>
      </c>
      <c r="CE9" s="300">
        <f t="shared" ref="CE9" si="7">BE9</f>
        <v>0</v>
      </c>
      <c r="CF9" s="300">
        <f t="shared" ref="CF9" si="8">BF9</f>
        <v>0</v>
      </c>
      <c r="CG9" s="300">
        <f t="shared" ref="CG9" si="9">BG9</f>
        <v>0</v>
      </c>
      <c r="CH9" s="300">
        <f t="shared" ref="CH9" si="10">BH9</f>
        <v>0</v>
      </c>
      <c r="CI9" s="300">
        <f t="shared" ref="CI9" si="11">BI9</f>
        <v>0</v>
      </c>
      <c r="CJ9" s="300">
        <f t="shared" ref="CJ9" si="12">BJ9</f>
        <v>0</v>
      </c>
      <c r="CK9" s="13"/>
      <c r="CL9" s="189">
        <f>IF(CD9&gt;0,1,0)+IF(CE9&gt;0,1,0)+IF(CF9&gt;0,1,0)+IF(CG9&gt;0,1,0)+IF(CH9&gt;0,1,0)+IF(CI9&gt;0,1,0)+IF(CJ9&gt;0,1,0)</f>
        <v>0</v>
      </c>
      <c r="CM9" s="39"/>
    </row>
    <row r="10" spans="2:91" x14ac:dyDescent="0.35">
      <c r="B10" s="72"/>
      <c r="C10" s="5"/>
      <c r="D10" s="189"/>
      <c r="E10" s="189"/>
      <c r="F10" s="189"/>
      <c r="G10" s="189"/>
      <c r="H10" s="189"/>
      <c r="I10" s="189"/>
      <c r="J10" s="189"/>
      <c r="K10" s="13"/>
      <c r="L10" s="189"/>
      <c r="M10" s="39"/>
      <c r="AB10" s="72"/>
      <c r="AC10" s="5"/>
      <c r="AD10" s="189"/>
      <c r="AE10" s="189"/>
      <c r="AF10" s="189"/>
      <c r="AG10" s="189"/>
      <c r="AH10" s="189"/>
      <c r="AI10" s="189"/>
      <c r="AJ10" s="189"/>
      <c r="AK10" s="13"/>
      <c r="AL10" s="189"/>
      <c r="AM10" s="39"/>
      <c r="BB10" s="72"/>
      <c r="BC10" s="5"/>
      <c r="BD10" s="189"/>
      <c r="BE10" s="189"/>
      <c r="BF10" s="189"/>
      <c r="BG10" s="189"/>
      <c r="BH10" s="189"/>
      <c r="BI10" s="189"/>
      <c r="BJ10" s="189"/>
      <c r="BK10" s="13"/>
      <c r="BL10" s="189"/>
      <c r="BM10" s="39"/>
      <c r="CB10" s="72"/>
      <c r="CC10" s="5"/>
      <c r="CD10" s="189"/>
      <c r="CE10" s="189"/>
      <c r="CF10" s="189"/>
      <c r="CG10" s="189"/>
      <c r="CH10" s="189"/>
      <c r="CI10" s="189"/>
      <c r="CJ10" s="189"/>
      <c r="CK10" s="13"/>
      <c r="CL10" s="189"/>
      <c r="CM10" s="39"/>
    </row>
    <row r="11" spans="2:91" x14ac:dyDescent="0.35">
      <c r="B11" s="247" t="s">
        <v>206</v>
      </c>
      <c r="C11" s="293">
        <v>0</v>
      </c>
      <c r="D11" s="294">
        <f>IF(D$9&gt;0,C11/L9,0)</f>
        <v>0</v>
      </c>
      <c r="E11" s="295">
        <f>IF(E9&gt;0,C11/L9,0)</f>
        <v>0</v>
      </c>
      <c r="F11" s="295">
        <f>IF(F9&gt;0,C11/L9,0)</f>
        <v>0</v>
      </c>
      <c r="G11" s="295">
        <f>IF(G9&gt;0,C11/L9,0)</f>
        <v>0</v>
      </c>
      <c r="H11" s="295">
        <f>IF(H9&gt;0,C11/L9,0)</f>
        <v>0</v>
      </c>
      <c r="I11" s="295">
        <f>IF(I9&gt;0,C11/L9,0)</f>
        <v>0</v>
      </c>
      <c r="J11" s="296">
        <f>IF(J9&gt;0,C11/L9,0)</f>
        <v>0</v>
      </c>
      <c r="K11" s="297"/>
      <c r="L11" s="298">
        <f>SUM(D11:J11)</f>
        <v>0</v>
      </c>
      <c r="M11" s="193"/>
      <c r="AB11" s="247" t="s">
        <v>206</v>
      </c>
      <c r="AC11" s="293">
        <f>C11</f>
        <v>0</v>
      </c>
      <c r="AD11" s="294">
        <f>IF(AD$9&gt;0,AC11/AL9,0)</f>
        <v>0</v>
      </c>
      <c r="AE11" s="295">
        <f>IF(AE9&gt;0,AC11/AL9,0)</f>
        <v>0</v>
      </c>
      <c r="AF11" s="295">
        <f>IF(AF9&gt;0,AC11/AL9,0)</f>
        <v>0</v>
      </c>
      <c r="AG11" s="295">
        <f>IF(AG9&gt;0,AC11/AL9,0)</f>
        <v>0</v>
      </c>
      <c r="AH11" s="295">
        <f>IF(AH9&gt;0,AC11/AL9,0)</f>
        <v>0</v>
      </c>
      <c r="AI11" s="295">
        <f>IF(AI9&gt;0,AC11/AL9,0)</f>
        <v>0</v>
      </c>
      <c r="AJ11" s="296">
        <f>IF(AJ9&gt;0,AC11/AL9,0)</f>
        <v>0</v>
      </c>
      <c r="AK11" s="297"/>
      <c r="AL11" s="298">
        <f>SUM(AD11:AJ11)</f>
        <v>0</v>
      </c>
      <c r="AM11" s="193"/>
      <c r="BB11" s="247" t="s">
        <v>206</v>
      </c>
      <c r="BC11" s="293">
        <f>AC11</f>
        <v>0</v>
      </c>
      <c r="BD11" s="294">
        <f>IF(BD$9&gt;0,BC11/BL9,0)</f>
        <v>0</v>
      </c>
      <c r="BE11" s="295">
        <f>IF(BE9&gt;0,BC11/BL9,0)</f>
        <v>0</v>
      </c>
      <c r="BF11" s="295">
        <f>IF(BF9&gt;0,BC11/BL9,0)</f>
        <v>0</v>
      </c>
      <c r="BG11" s="295">
        <f>IF(BG9&gt;0,BC11/BL9,0)</f>
        <v>0</v>
      </c>
      <c r="BH11" s="295">
        <f>IF(BH9&gt;0,BC11/BL9,0)</f>
        <v>0</v>
      </c>
      <c r="BI11" s="295">
        <f>IF(BI9&gt;0,BC11/BL9,0)</f>
        <v>0</v>
      </c>
      <c r="BJ11" s="296">
        <f>IF(BJ9&gt;0,BC11/BL9,0)</f>
        <v>0</v>
      </c>
      <c r="BK11" s="297"/>
      <c r="BL11" s="298">
        <f>SUM(BD11:BJ11)</f>
        <v>0</v>
      </c>
      <c r="BM11" s="193"/>
      <c r="CB11" s="247" t="s">
        <v>206</v>
      </c>
      <c r="CC11" s="293">
        <f>BC11</f>
        <v>0</v>
      </c>
      <c r="CD11" s="294">
        <f>IF(CD$9&gt;0,CC11/CL9,0)</f>
        <v>0</v>
      </c>
      <c r="CE11" s="295">
        <f>IF(CE9&gt;0,CC11/CL9,0)</f>
        <v>0</v>
      </c>
      <c r="CF11" s="295">
        <f>IF(CF9&gt;0,CC11/CL9,0)</f>
        <v>0</v>
      </c>
      <c r="CG11" s="295">
        <f>IF(CG9&gt;0,CC11/CL9,0)</f>
        <v>0</v>
      </c>
      <c r="CH11" s="295">
        <f>IF(CH9&gt;0,CC11/CL9,0)</f>
        <v>0</v>
      </c>
      <c r="CI11" s="295">
        <f>IF(CI9&gt;0,CC11/CL9,0)</f>
        <v>0</v>
      </c>
      <c r="CJ11" s="296">
        <f>IF(CJ9&gt;0,CC11/CL9,0)</f>
        <v>0</v>
      </c>
      <c r="CK11" s="297"/>
      <c r="CL11" s="298">
        <f>SUM(CD11:CJ11)</f>
        <v>0</v>
      </c>
      <c r="CM11" s="193"/>
    </row>
    <row r="12" spans="2:91" x14ac:dyDescent="0.35">
      <c r="B12" s="72"/>
      <c r="C12" s="5"/>
      <c r="D12" s="189"/>
      <c r="E12" s="189"/>
      <c r="F12" s="189"/>
      <c r="G12" s="189"/>
      <c r="H12" s="189"/>
      <c r="I12" s="189"/>
      <c r="J12" s="189"/>
      <c r="K12" s="13"/>
      <c r="L12" s="189"/>
      <c r="M12" s="39"/>
      <c r="AB12" s="72"/>
      <c r="AC12" s="5"/>
      <c r="AD12" s="189"/>
      <c r="AE12" s="189"/>
      <c r="AF12" s="189"/>
      <c r="AG12" s="189"/>
      <c r="AH12" s="189"/>
      <c r="AI12" s="189"/>
      <c r="AJ12" s="189"/>
      <c r="AK12" s="13"/>
      <c r="AL12" s="189"/>
      <c r="AM12" s="39"/>
      <c r="BB12" s="72"/>
      <c r="BC12" s="5"/>
      <c r="BD12" s="189"/>
      <c r="BE12" s="189"/>
      <c r="BF12" s="189"/>
      <c r="BG12" s="189"/>
      <c r="BH12" s="189"/>
      <c r="BI12" s="189"/>
      <c r="BJ12" s="189"/>
      <c r="BK12" s="13"/>
      <c r="BL12" s="189"/>
      <c r="BM12" s="39"/>
      <c r="CB12" s="72"/>
      <c r="CC12" s="5"/>
      <c r="CD12" s="189"/>
      <c r="CE12" s="189"/>
      <c r="CF12" s="189"/>
      <c r="CG12" s="189"/>
      <c r="CH12" s="189"/>
      <c r="CI12" s="189"/>
      <c r="CJ12" s="189"/>
      <c r="CK12" s="13"/>
      <c r="CL12" s="189"/>
      <c r="CM12" s="39"/>
    </row>
    <row r="13" spans="2:91" x14ac:dyDescent="0.35">
      <c r="B13" s="111" t="s">
        <v>218</v>
      </c>
      <c r="C13" s="5"/>
      <c r="D13" s="189"/>
      <c r="E13" s="189"/>
      <c r="F13" s="189"/>
      <c r="G13" s="189"/>
      <c r="H13" s="189"/>
      <c r="I13" s="189"/>
      <c r="J13" s="189"/>
      <c r="K13" s="5"/>
      <c r="L13" s="189"/>
      <c r="M13" s="39"/>
      <c r="AB13" s="111" t="s">
        <v>218</v>
      </c>
      <c r="AC13" s="5"/>
      <c r="AD13" s="189"/>
      <c r="AE13" s="189"/>
      <c r="AF13" s="189"/>
      <c r="AG13" s="189"/>
      <c r="AH13" s="189"/>
      <c r="AI13" s="189"/>
      <c r="AJ13" s="189"/>
      <c r="AK13" s="5"/>
      <c r="AL13" s="189"/>
      <c r="AM13" s="39"/>
      <c r="BB13" s="111" t="s">
        <v>218</v>
      </c>
      <c r="BC13" s="5"/>
      <c r="BD13" s="189"/>
      <c r="BE13" s="189"/>
      <c r="BF13" s="189"/>
      <c r="BG13" s="189"/>
      <c r="BH13" s="189"/>
      <c r="BI13" s="189"/>
      <c r="BJ13" s="189"/>
      <c r="BK13" s="5"/>
      <c r="BL13" s="189"/>
      <c r="BM13" s="39"/>
      <c r="CB13" s="111" t="s">
        <v>218</v>
      </c>
      <c r="CC13" s="5"/>
      <c r="CD13" s="189"/>
      <c r="CE13" s="189"/>
      <c r="CF13" s="189"/>
      <c r="CG13" s="189"/>
      <c r="CH13" s="189"/>
      <c r="CI13" s="189"/>
      <c r="CJ13" s="189"/>
      <c r="CK13" s="5"/>
      <c r="CL13" s="189"/>
      <c r="CM13" s="39"/>
    </row>
    <row r="14" spans="2:91" x14ac:dyDescent="0.35">
      <c r="B14" s="40" t="s">
        <v>208</v>
      </c>
      <c r="C14" s="5"/>
      <c r="D14" s="5">
        <f>IF('Detailed calc'!D22&gt;0,'Detailed calc'!D22,'Standard calc'!D18)</f>
        <v>0</v>
      </c>
      <c r="E14" s="5">
        <f>IF('Detailed calc'!E22&gt;0,'Detailed calc'!E22,'Standard calc'!E18)</f>
        <v>0</v>
      </c>
      <c r="F14" s="5">
        <f>IF('Detailed calc'!F22&gt;0,'Detailed calc'!F22,'Standard calc'!F18)</f>
        <v>0</v>
      </c>
      <c r="G14" s="5">
        <f>IF('Detailed calc'!G22&gt;0,'Detailed calc'!G22,'Standard calc'!G18)</f>
        <v>0</v>
      </c>
      <c r="H14" s="5">
        <f>IF('Detailed calc'!H22&gt;0,'Detailed calc'!H22,'Standard calc'!H18)</f>
        <v>0</v>
      </c>
      <c r="I14" s="5">
        <f>IF('Detailed calc'!I22&gt;0,'Detailed calc'!I22,'Standard calc'!I18)</f>
        <v>0</v>
      </c>
      <c r="J14" s="5">
        <f>IF('Detailed calc'!J22&gt;0,'Detailed calc'!J22,'Standard calc'!J18)</f>
        <v>0</v>
      </c>
      <c r="K14" s="108"/>
      <c r="L14" s="5"/>
      <c r="M14" s="39"/>
      <c r="AB14" s="40" t="s">
        <v>208</v>
      </c>
      <c r="AC14" s="5"/>
      <c r="AD14" s="5">
        <f>IF('Detailed calc'!AD22&gt;0,'Detailed calc'!AD22,'Standard calc'!AD18)</f>
        <v>0</v>
      </c>
      <c r="AE14" s="5">
        <f>IF('Detailed calc'!AE22&gt;0,'Detailed calc'!AE22,'Standard calc'!AE18)</f>
        <v>0</v>
      </c>
      <c r="AF14" s="5">
        <f>IF('Detailed calc'!AF22&gt;0,'Detailed calc'!AF22,'Standard calc'!AF18)</f>
        <v>0</v>
      </c>
      <c r="AG14" s="5">
        <f>IF('Detailed calc'!AG22&gt;0,'Detailed calc'!AG22,'Standard calc'!AG18)</f>
        <v>0</v>
      </c>
      <c r="AH14" s="5">
        <f>IF('Detailed calc'!AH22&gt;0,'Detailed calc'!AH22,'Standard calc'!AH18)</f>
        <v>0</v>
      </c>
      <c r="AI14" s="5">
        <f>IF('Detailed calc'!AI22&gt;0,'Detailed calc'!AI22,'Standard calc'!AI18)</f>
        <v>0</v>
      </c>
      <c r="AJ14" s="5">
        <f>IF('Detailed calc'!AJ22&gt;0,'Detailed calc'!AJ22,'Standard calc'!AJ18)</f>
        <v>0</v>
      </c>
      <c r="AK14" s="108"/>
      <c r="AL14" s="5"/>
      <c r="AM14" s="39"/>
      <c r="BB14" s="40" t="s">
        <v>208</v>
      </c>
      <c r="BC14" s="5"/>
      <c r="BD14" s="5">
        <f>IF('Detailed calc'!BD22&gt;0,'Detailed calc'!BD22,'Standard calc'!BD18)</f>
        <v>0</v>
      </c>
      <c r="BE14" s="5">
        <f>IF('Detailed calc'!BE22&gt;0,'Detailed calc'!BE22,'Standard calc'!BE18)</f>
        <v>0</v>
      </c>
      <c r="BF14" s="5">
        <f>IF('Detailed calc'!BF22&gt;0,'Detailed calc'!BF22,'Standard calc'!BF18)</f>
        <v>0</v>
      </c>
      <c r="BG14" s="5">
        <f>IF('Detailed calc'!BG22&gt;0,'Detailed calc'!BG22,'Standard calc'!BG18)</f>
        <v>0</v>
      </c>
      <c r="BH14" s="5">
        <f>IF('Detailed calc'!BH22&gt;0,'Detailed calc'!BH22,'Standard calc'!BH18)</f>
        <v>0</v>
      </c>
      <c r="BI14" s="5">
        <f>IF('Detailed calc'!BI22&gt;0,'Detailed calc'!BI22,'Standard calc'!BI18)</f>
        <v>0</v>
      </c>
      <c r="BJ14" s="5">
        <f>IF('Detailed calc'!BJ22&gt;0,'Detailed calc'!BJ22,'Standard calc'!BJ18)</f>
        <v>0</v>
      </c>
      <c r="BK14" s="108"/>
      <c r="BL14" s="5"/>
      <c r="BM14" s="39"/>
      <c r="CB14" s="40" t="s">
        <v>208</v>
      </c>
      <c r="CC14" s="5"/>
      <c r="CD14" s="5">
        <f>IF('Detailed calc'!CD22&gt;0,'Detailed calc'!CD22,'Standard calc'!CD18)</f>
        <v>0</v>
      </c>
      <c r="CE14" s="5">
        <f>IF('Detailed calc'!CE22&gt;0,'Detailed calc'!CE22,'Standard calc'!CE18)</f>
        <v>0</v>
      </c>
      <c r="CF14" s="5">
        <f>IF('Detailed calc'!CF22&gt;0,'Detailed calc'!CF22,'Standard calc'!CF18)</f>
        <v>0</v>
      </c>
      <c r="CG14" s="5">
        <f>IF('Detailed calc'!CG22&gt;0,'Detailed calc'!CG22,'Standard calc'!CG18)</f>
        <v>0</v>
      </c>
      <c r="CH14" s="5">
        <f>IF('Detailed calc'!CH22&gt;0,'Detailed calc'!CH22,'Standard calc'!CH18)</f>
        <v>0</v>
      </c>
      <c r="CI14" s="5">
        <f>IF('Detailed calc'!CI22&gt;0,'Detailed calc'!CI22,'Standard calc'!CI18)</f>
        <v>0</v>
      </c>
      <c r="CJ14" s="5">
        <f>IF('Detailed calc'!CJ22&gt;0,'Detailed calc'!CJ22,'Standard calc'!CJ18)</f>
        <v>0</v>
      </c>
      <c r="CK14" s="108"/>
      <c r="CL14" s="5"/>
      <c r="CM14" s="39"/>
    </row>
    <row r="15" spans="2:91" x14ac:dyDescent="0.35">
      <c r="B15" s="72" t="s">
        <v>209</v>
      </c>
      <c r="C15" s="5"/>
      <c r="D15" s="180"/>
      <c r="E15" s="180"/>
      <c r="F15" s="180"/>
      <c r="G15" s="180"/>
      <c r="H15" s="180"/>
      <c r="I15" s="180"/>
      <c r="J15" s="180"/>
      <c r="K15" s="108"/>
      <c r="L15" s="276">
        <f>SUM(D15:J15)</f>
        <v>0</v>
      </c>
      <c r="M15" s="39"/>
      <c r="AB15" s="72" t="s">
        <v>209</v>
      </c>
      <c r="AC15" s="5"/>
      <c r="AD15" s="180"/>
      <c r="AE15" s="180"/>
      <c r="AF15" s="180"/>
      <c r="AG15" s="180"/>
      <c r="AH15" s="180"/>
      <c r="AI15" s="180"/>
      <c r="AJ15" s="180"/>
      <c r="AK15" s="108"/>
      <c r="AL15" s="276">
        <f>SUM(AD15:AJ15)</f>
        <v>0</v>
      </c>
      <c r="AM15" s="39"/>
      <c r="BB15" s="72" t="s">
        <v>209</v>
      </c>
      <c r="BC15" s="5"/>
      <c r="BD15" s="180"/>
      <c r="BE15" s="180"/>
      <c r="BF15" s="180"/>
      <c r="BG15" s="180"/>
      <c r="BH15" s="180"/>
      <c r="BI15" s="180"/>
      <c r="BJ15" s="180"/>
      <c r="BK15" s="108"/>
      <c r="BL15" s="276">
        <f>SUM(BD15:BJ15)</f>
        <v>0</v>
      </c>
      <c r="BM15" s="39"/>
      <c r="CB15" s="72" t="s">
        <v>209</v>
      </c>
      <c r="CC15" s="5"/>
      <c r="CD15" s="180"/>
      <c r="CE15" s="180"/>
      <c r="CF15" s="180"/>
      <c r="CG15" s="180"/>
      <c r="CH15" s="180"/>
      <c r="CI15" s="180"/>
      <c r="CJ15" s="180"/>
      <c r="CK15" s="108"/>
      <c r="CL15" s="276">
        <f>SUM(CD15:CJ15)</f>
        <v>0</v>
      </c>
      <c r="CM15" s="39"/>
    </row>
    <row r="16" spans="2:91" x14ac:dyDescent="0.35">
      <c r="B16" s="40"/>
      <c r="C16" s="5"/>
      <c r="D16" s="5"/>
      <c r="E16" s="5"/>
      <c r="F16" s="5"/>
      <c r="G16" s="5"/>
      <c r="H16" s="5"/>
      <c r="I16" s="5"/>
      <c r="J16" s="5"/>
      <c r="K16" s="108"/>
      <c r="L16" s="5"/>
      <c r="M16" s="39"/>
      <c r="AB16" s="40"/>
      <c r="AC16" s="5"/>
      <c r="AD16" s="5"/>
      <c r="AE16" s="5"/>
      <c r="AF16" s="5"/>
      <c r="AG16" s="5"/>
      <c r="AH16" s="5"/>
      <c r="AI16" s="5"/>
      <c r="AJ16" s="5"/>
      <c r="AK16" s="108"/>
      <c r="AL16" s="5"/>
      <c r="AM16" s="39"/>
      <c r="BB16" s="40"/>
      <c r="BC16" s="5"/>
      <c r="BD16" s="5"/>
      <c r="BE16" s="5"/>
      <c r="BF16" s="5"/>
      <c r="BG16" s="5"/>
      <c r="BH16" s="5"/>
      <c r="BI16" s="5"/>
      <c r="BJ16" s="5"/>
      <c r="BK16" s="108"/>
      <c r="BL16" s="5"/>
      <c r="BM16" s="39"/>
      <c r="CB16" s="40"/>
      <c r="CC16" s="5"/>
      <c r="CD16" s="5"/>
      <c r="CE16" s="5"/>
      <c r="CF16" s="5"/>
      <c r="CG16" s="5"/>
      <c r="CH16" s="5"/>
      <c r="CI16" s="5"/>
      <c r="CJ16" s="5"/>
      <c r="CK16" s="108"/>
      <c r="CL16" s="5"/>
      <c r="CM16" s="39"/>
    </row>
    <row r="17" spans="2:106" x14ac:dyDescent="0.35">
      <c r="B17" s="40"/>
      <c r="C17" s="108"/>
      <c r="D17" s="5"/>
      <c r="E17" s="5"/>
      <c r="F17" s="5"/>
      <c r="G17" s="5"/>
      <c r="H17" s="5"/>
      <c r="I17" s="5"/>
      <c r="J17" s="5"/>
      <c r="K17" s="108"/>
      <c r="L17" s="5"/>
      <c r="M17" s="39"/>
      <c r="AB17" s="40"/>
      <c r="AC17" s="108"/>
      <c r="AD17" s="5"/>
      <c r="AE17" s="5"/>
      <c r="AF17" s="5"/>
      <c r="AG17" s="5"/>
      <c r="AH17" s="5"/>
      <c r="AI17" s="5"/>
      <c r="AJ17" s="5"/>
      <c r="AK17" s="108"/>
      <c r="AL17" s="5"/>
      <c r="AM17" s="39"/>
      <c r="BB17" s="40"/>
      <c r="BC17" s="108"/>
      <c r="BD17" s="5"/>
      <c r="BE17" s="5"/>
      <c r="BF17" s="5"/>
      <c r="BG17" s="5"/>
      <c r="BH17" s="5"/>
      <c r="BI17" s="5"/>
      <c r="BJ17" s="5"/>
      <c r="BK17" s="108"/>
      <c r="BL17" s="5"/>
      <c r="BM17" s="39"/>
      <c r="CB17" s="40"/>
      <c r="CC17" s="108"/>
      <c r="CD17" s="5"/>
      <c r="CE17" s="5"/>
      <c r="CF17" s="5"/>
      <c r="CG17" s="5"/>
      <c r="CH17" s="5"/>
      <c r="CI17" s="5"/>
      <c r="CJ17" s="5"/>
      <c r="CK17" s="108"/>
      <c r="CL17" s="5"/>
      <c r="CM17" s="39"/>
    </row>
    <row r="18" spans="2:106" x14ac:dyDescent="0.35">
      <c r="B18" s="40" t="s">
        <v>210</v>
      </c>
      <c r="C18" s="116">
        <v>0</v>
      </c>
      <c r="D18" s="5" t="s">
        <v>71</v>
      </c>
      <c r="E18" s="5"/>
      <c r="F18" s="5"/>
      <c r="G18" s="5"/>
      <c r="H18" s="5"/>
      <c r="I18" s="5"/>
      <c r="J18" s="5"/>
      <c r="K18" s="108"/>
      <c r="L18" s="5"/>
      <c r="M18" s="39"/>
      <c r="AB18" s="40" t="s">
        <v>210</v>
      </c>
      <c r="AC18" s="116">
        <f>C18</f>
        <v>0</v>
      </c>
      <c r="AD18" s="5" t="s">
        <v>71</v>
      </c>
      <c r="AE18" s="5"/>
      <c r="AF18" s="5"/>
      <c r="AG18" s="5"/>
      <c r="AH18" s="5"/>
      <c r="AI18" s="5"/>
      <c r="AJ18" s="5"/>
      <c r="AK18" s="108"/>
      <c r="AL18" s="5"/>
      <c r="AM18" s="39"/>
      <c r="BB18" s="40" t="s">
        <v>210</v>
      </c>
      <c r="BC18" s="116">
        <f>AC18</f>
        <v>0</v>
      </c>
      <c r="BD18" s="5" t="s">
        <v>71</v>
      </c>
      <c r="BE18" s="5"/>
      <c r="BF18" s="5"/>
      <c r="BG18" s="5"/>
      <c r="BH18" s="5"/>
      <c r="BI18" s="5"/>
      <c r="BJ18" s="5"/>
      <c r="BK18" s="108"/>
      <c r="BL18" s="5"/>
      <c r="BM18" s="39"/>
      <c r="CB18" s="40" t="s">
        <v>210</v>
      </c>
      <c r="CC18" s="116">
        <f>BC18</f>
        <v>0</v>
      </c>
      <c r="CD18" s="5" t="s">
        <v>71</v>
      </c>
      <c r="CE18" s="5"/>
      <c r="CF18" s="5"/>
      <c r="CG18" s="5"/>
      <c r="CH18" s="5"/>
      <c r="CI18" s="5"/>
      <c r="CJ18" s="5"/>
      <c r="CK18" s="108"/>
      <c r="CL18" s="5"/>
      <c r="CM18" s="39"/>
    </row>
    <row r="19" spans="2:106" x14ac:dyDescent="0.35">
      <c r="B19" s="40"/>
      <c r="C19" s="90"/>
      <c r="D19" s="5"/>
      <c r="E19" s="5"/>
      <c r="F19" s="5"/>
      <c r="G19" s="5"/>
      <c r="H19" s="5"/>
      <c r="I19" s="5"/>
      <c r="J19" s="5"/>
      <c r="K19" s="108"/>
      <c r="L19" s="5"/>
      <c r="M19" s="39"/>
      <c r="AB19" s="40"/>
      <c r="AC19" s="90"/>
      <c r="AD19" s="5"/>
      <c r="AE19" s="5"/>
      <c r="AF19" s="5"/>
      <c r="AG19" s="5"/>
      <c r="AH19" s="5"/>
      <c r="AI19" s="5"/>
      <c r="AJ19" s="5"/>
      <c r="AK19" s="108"/>
      <c r="AL19" s="5"/>
      <c r="AM19" s="39"/>
      <c r="BB19" s="40"/>
      <c r="BC19" s="90"/>
      <c r="BD19" s="5"/>
      <c r="BE19" s="5"/>
      <c r="BF19" s="5"/>
      <c r="BG19" s="5"/>
      <c r="BH19" s="5"/>
      <c r="BI19" s="5"/>
      <c r="BJ19" s="5"/>
      <c r="BK19" s="108"/>
      <c r="BL19" s="5"/>
      <c r="BM19" s="39"/>
      <c r="CB19" s="40"/>
      <c r="CC19" s="90"/>
      <c r="CD19" s="5"/>
      <c r="CE19" s="5"/>
      <c r="CF19" s="5"/>
      <c r="CG19" s="5"/>
      <c r="CH19" s="5"/>
      <c r="CI19" s="5"/>
      <c r="CJ19" s="5"/>
      <c r="CK19" s="108"/>
      <c r="CL19" s="5"/>
      <c r="CM19" s="39"/>
    </row>
    <row r="20" spans="2:106" x14ac:dyDescent="0.35">
      <c r="B20" s="40" t="s">
        <v>211</v>
      </c>
      <c r="C20" s="91">
        <v>0</v>
      </c>
      <c r="D20" s="5" t="s">
        <v>76</v>
      </c>
      <c r="E20" s="5"/>
      <c r="F20" s="5"/>
      <c r="G20" s="5"/>
      <c r="H20" s="5"/>
      <c r="I20" s="5"/>
      <c r="J20" s="5"/>
      <c r="K20" s="108"/>
      <c r="L20" s="5"/>
      <c r="M20" s="39"/>
      <c r="AB20" s="40" t="s">
        <v>211</v>
      </c>
      <c r="AC20" s="91">
        <f>C20</f>
        <v>0</v>
      </c>
      <c r="AD20" s="5" t="s">
        <v>76</v>
      </c>
      <c r="AE20" s="5"/>
      <c r="AF20" s="5"/>
      <c r="AG20" s="5"/>
      <c r="AH20" s="5"/>
      <c r="AI20" s="5"/>
      <c r="AJ20" s="5"/>
      <c r="AK20" s="108"/>
      <c r="AL20" s="5"/>
      <c r="AM20" s="39"/>
      <c r="BB20" s="40" t="s">
        <v>211</v>
      </c>
      <c r="BC20" s="91">
        <f>AC20</f>
        <v>0</v>
      </c>
      <c r="BD20" s="5" t="s">
        <v>76</v>
      </c>
      <c r="BE20" s="5"/>
      <c r="BF20" s="5"/>
      <c r="BG20" s="5"/>
      <c r="BH20" s="5"/>
      <c r="BI20" s="5"/>
      <c r="BJ20" s="5"/>
      <c r="BK20" s="108"/>
      <c r="BL20" s="5"/>
      <c r="BM20" s="39"/>
      <c r="CB20" s="40" t="s">
        <v>211</v>
      </c>
      <c r="CC20" s="91">
        <f>BC20</f>
        <v>0</v>
      </c>
      <c r="CD20" s="5" t="s">
        <v>76</v>
      </c>
      <c r="CE20" s="5"/>
      <c r="CF20" s="5"/>
      <c r="CG20" s="5"/>
      <c r="CH20" s="5"/>
      <c r="CI20" s="5"/>
      <c r="CJ20" s="5"/>
      <c r="CK20" s="108"/>
      <c r="CL20" s="5"/>
      <c r="CM20" s="39"/>
      <c r="CR20" s="103"/>
      <c r="CS20" s="37"/>
      <c r="CT20" s="102"/>
      <c r="CU20" s="102"/>
      <c r="CV20" s="102"/>
      <c r="CW20" s="102"/>
      <c r="CX20" s="37"/>
      <c r="CY20" s="37"/>
      <c r="CZ20" s="37"/>
      <c r="DA20" s="37"/>
      <c r="DB20" s="38"/>
    </row>
    <row r="21" spans="2:106" x14ac:dyDescent="0.35">
      <c r="B21" s="40" t="s">
        <v>74</v>
      </c>
      <c r="C21" s="91">
        <v>0</v>
      </c>
      <c r="D21" s="5" t="s">
        <v>76</v>
      </c>
      <c r="E21" s="5"/>
      <c r="F21" s="5"/>
      <c r="G21" s="5"/>
      <c r="H21" s="5"/>
      <c r="I21" s="5"/>
      <c r="J21" s="5"/>
      <c r="K21" s="108"/>
      <c r="L21" s="5"/>
      <c r="M21" s="39"/>
      <c r="AB21" s="40" t="s">
        <v>74</v>
      </c>
      <c r="AC21" s="91">
        <f>C21</f>
        <v>0</v>
      </c>
      <c r="AD21" s="5" t="s">
        <v>76</v>
      </c>
      <c r="AE21" s="5"/>
      <c r="AF21" s="5"/>
      <c r="AG21" s="5"/>
      <c r="AH21" s="5"/>
      <c r="AI21" s="5"/>
      <c r="AJ21" s="5"/>
      <c r="AK21" s="108"/>
      <c r="AL21" s="5"/>
      <c r="AM21" s="39"/>
      <c r="BB21" s="40" t="s">
        <v>74</v>
      </c>
      <c r="BC21" s="91">
        <f>AC21</f>
        <v>0</v>
      </c>
      <c r="BD21" s="5" t="s">
        <v>76</v>
      </c>
      <c r="BE21" s="5"/>
      <c r="BF21" s="5"/>
      <c r="BG21" s="5"/>
      <c r="BH21" s="5"/>
      <c r="BI21" s="5"/>
      <c r="BJ21" s="5"/>
      <c r="BK21" s="108"/>
      <c r="BL21" s="5"/>
      <c r="BM21" s="39"/>
      <c r="CB21" s="40" t="s">
        <v>74</v>
      </c>
      <c r="CC21" s="91">
        <f>BC21</f>
        <v>0</v>
      </c>
      <c r="CD21" s="5" t="s">
        <v>76</v>
      </c>
      <c r="CE21" s="5"/>
      <c r="CF21" s="5"/>
      <c r="CG21" s="5"/>
      <c r="CH21" s="5"/>
      <c r="CI21" s="5"/>
      <c r="CJ21" s="5"/>
      <c r="CK21" s="108"/>
      <c r="CL21" s="5"/>
      <c r="CM21" s="39"/>
      <c r="CR21" s="40"/>
      <c r="CS21" s="5"/>
      <c r="CT21" s="95"/>
      <c r="CU21" s="95"/>
      <c r="CV21" s="95"/>
      <c r="CW21" s="95"/>
      <c r="CX21" s="5"/>
      <c r="CY21" s="96" t="s">
        <v>48</v>
      </c>
      <c r="CZ21" s="5"/>
      <c r="DA21" s="107" t="s">
        <v>49</v>
      </c>
      <c r="DB21" s="39"/>
    </row>
    <row r="22" spans="2:106" x14ac:dyDescent="0.35">
      <c r="B22" s="40"/>
      <c r="C22" s="5"/>
      <c r="D22" s="5"/>
      <c r="E22" s="5"/>
      <c r="F22" s="5"/>
      <c r="G22" s="5"/>
      <c r="H22" s="5"/>
      <c r="I22" s="5"/>
      <c r="J22" s="5"/>
      <c r="K22" s="108"/>
      <c r="L22" s="5"/>
      <c r="M22" s="39"/>
      <c r="AB22" s="40"/>
      <c r="AC22" s="5"/>
      <c r="AD22" s="5"/>
      <c r="AE22" s="5"/>
      <c r="AF22" s="5"/>
      <c r="AG22" s="5"/>
      <c r="AH22" s="5"/>
      <c r="AI22" s="5"/>
      <c r="AJ22" s="5"/>
      <c r="AK22" s="108"/>
      <c r="AL22" s="5"/>
      <c r="AM22" s="39"/>
      <c r="BB22" s="40"/>
      <c r="BC22" s="5"/>
      <c r="BD22" s="5"/>
      <c r="BE22" s="5"/>
      <c r="BF22" s="5"/>
      <c r="BG22" s="5"/>
      <c r="BH22" s="5"/>
      <c r="BI22" s="5"/>
      <c r="BJ22" s="5"/>
      <c r="BK22" s="108"/>
      <c r="BL22" s="5"/>
      <c r="BM22" s="39"/>
      <c r="CB22" s="40"/>
      <c r="CC22" s="5"/>
      <c r="CD22" s="5"/>
      <c r="CE22" s="5"/>
      <c r="CF22" s="5"/>
      <c r="CG22" s="5"/>
      <c r="CH22" s="5"/>
      <c r="CI22" s="5"/>
      <c r="CJ22" s="5"/>
      <c r="CK22" s="108"/>
      <c r="CL22" s="5"/>
      <c r="CM22" s="39"/>
      <c r="CR22" s="194">
        <f>C3</f>
        <v>44013</v>
      </c>
      <c r="CS22" s="5"/>
      <c r="CT22" s="197" t="s">
        <v>40</v>
      </c>
      <c r="CU22" s="197" t="s">
        <v>44</v>
      </c>
      <c r="CV22" s="197" t="s">
        <v>46</v>
      </c>
      <c r="CW22" s="197" t="s">
        <v>47</v>
      </c>
      <c r="CX22" s="5"/>
      <c r="CY22" s="96" t="s">
        <v>53</v>
      </c>
      <c r="CZ22" s="5"/>
      <c r="DA22" s="107" t="s">
        <v>50</v>
      </c>
      <c r="DB22" s="39"/>
    </row>
    <row r="23" spans="2:106" ht="15" thickBot="1" x14ac:dyDescent="0.4">
      <c r="B23" s="174"/>
      <c r="D23" s="31"/>
      <c r="E23" s="31"/>
      <c r="F23" s="31"/>
      <c r="G23" s="31"/>
      <c r="H23" s="31"/>
      <c r="I23" s="31"/>
      <c r="J23" s="31"/>
      <c r="M23" s="175"/>
      <c r="AB23" s="174"/>
      <c r="AD23" s="31"/>
      <c r="AE23" s="31"/>
      <c r="AF23" s="31"/>
      <c r="AG23" s="31"/>
      <c r="AH23" s="31"/>
      <c r="AI23" s="31"/>
      <c r="AJ23" s="31"/>
      <c r="AM23" s="175"/>
      <c r="BB23" s="174"/>
      <c r="BD23" s="31"/>
      <c r="BE23" s="31"/>
      <c r="BF23" s="31"/>
      <c r="BG23" s="31"/>
      <c r="BH23" s="31"/>
      <c r="BI23" s="31"/>
      <c r="BJ23" s="31"/>
      <c r="BM23" s="175"/>
      <c r="CB23" s="174"/>
      <c r="CD23" s="31"/>
      <c r="CE23" s="31"/>
      <c r="CF23" s="31"/>
      <c r="CG23" s="31"/>
      <c r="CH23" s="31"/>
      <c r="CI23" s="31"/>
      <c r="CJ23" s="31"/>
      <c r="CM23" s="175"/>
      <c r="CR23" s="40"/>
      <c r="CS23" s="5"/>
      <c r="CT23" s="95"/>
      <c r="CU23" s="95"/>
      <c r="CV23" s="95"/>
      <c r="CW23" s="95"/>
      <c r="CX23" s="5"/>
      <c r="CY23" s="128">
        <f>SUM(CT35:CW35)</f>
        <v>0</v>
      </c>
      <c r="CZ23" s="5"/>
      <c r="DA23" s="107" t="s">
        <v>51</v>
      </c>
      <c r="DB23" s="171">
        <f>C4</f>
        <v>31</v>
      </c>
    </row>
    <row r="24" spans="2:106" x14ac:dyDescent="0.35">
      <c r="B24" s="63" t="s">
        <v>246</v>
      </c>
      <c r="C24" s="44"/>
      <c r="D24" s="45" t="s">
        <v>17</v>
      </c>
      <c r="E24" s="45" t="s">
        <v>18</v>
      </c>
      <c r="F24" s="45" t="s">
        <v>19</v>
      </c>
      <c r="G24" s="45" t="s">
        <v>20</v>
      </c>
      <c r="H24" s="45" t="s">
        <v>21</v>
      </c>
      <c r="I24" s="45" t="s">
        <v>22</v>
      </c>
      <c r="J24" s="45" t="s">
        <v>23</v>
      </c>
      <c r="K24" s="44"/>
      <c r="L24" s="45" t="s">
        <v>1</v>
      </c>
      <c r="M24" s="46" t="s">
        <v>25</v>
      </c>
      <c r="N24" s="58" t="s">
        <v>71</v>
      </c>
      <c r="AB24" s="63" t="s">
        <v>245</v>
      </c>
      <c r="AC24" s="44"/>
      <c r="AD24" s="45" t="s">
        <v>17</v>
      </c>
      <c r="AE24" s="45" t="s">
        <v>18</v>
      </c>
      <c r="AF24" s="45" t="s">
        <v>19</v>
      </c>
      <c r="AG24" s="45" t="s">
        <v>20</v>
      </c>
      <c r="AH24" s="45" t="s">
        <v>21</v>
      </c>
      <c r="AI24" s="45" t="s">
        <v>22</v>
      </c>
      <c r="AJ24" s="45" t="s">
        <v>23</v>
      </c>
      <c r="AK24" s="44"/>
      <c r="AL24" s="45" t="s">
        <v>1</v>
      </c>
      <c r="AM24" s="46" t="s">
        <v>25</v>
      </c>
      <c r="AN24" s="58" t="s">
        <v>71</v>
      </c>
      <c r="BB24" s="63" t="s">
        <v>248</v>
      </c>
      <c r="BC24" s="44"/>
      <c r="BD24" s="45" t="s">
        <v>17</v>
      </c>
      <c r="BE24" s="45" t="s">
        <v>18</v>
      </c>
      <c r="BF24" s="45" t="s">
        <v>19</v>
      </c>
      <c r="BG24" s="45" t="s">
        <v>20</v>
      </c>
      <c r="BH24" s="45" t="s">
        <v>21</v>
      </c>
      <c r="BI24" s="45" t="s">
        <v>22</v>
      </c>
      <c r="BJ24" s="45" t="s">
        <v>23</v>
      </c>
      <c r="BK24" s="44"/>
      <c r="BL24" s="45" t="s">
        <v>1</v>
      </c>
      <c r="BM24" s="46" t="s">
        <v>25</v>
      </c>
      <c r="BN24" s="58" t="s">
        <v>71</v>
      </c>
      <c r="CB24" s="63" t="s">
        <v>249</v>
      </c>
      <c r="CC24" s="44"/>
      <c r="CD24" s="45" t="s">
        <v>17</v>
      </c>
      <c r="CE24" s="45" t="s">
        <v>18</v>
      </c>
      <c r="CF24" s="45" t="s">
        <v>19</v>
      </c>
      <c r="CG24" s="45" t="s">
        <v>20</v>
      </c>
      <c r="CH24" s="45" t="s">
        <v>21</v>
      </c>
      <c r="CI24" s="45" t="s">
        <v>22</v>
      </c>
      <c r="CJ24" s="45" t="s">
        <v>23</v>
      </c>
      <c r="CK24" s="44"/>
      <c r="CL24" s="45" t="s">
        <v>1</v>
      </c>
      <c r="CM24" s="46" t="s">
        <v>25</v>
      </c>
      <c r="CN24" s="58" t="s">
        <v>71</v>
      </c>
      <c r="CR24" s="72"/>
      <c r="CS24" s="16" t="s">
        <v>32</v>
      </c>
      <c r="CT24" s="126">
        <f>L27</f>
        <v>0</v>
      </c>
      <c r="CU24" s="126">
        <f>AL27</f>
        <v>0</v>
      </c>
      <c r="CV24" s="126">
        <f>BL27</f>
        <v>0</v>
      </c>
      <c r="CW24" s="126">
        <f>CL27</f>
        <v>0</v>
      </c>
      <c r="CX24" s="16"/>
      <c r="CY24" s="127">
        <f t="shared" ref="CY24:CY25" si="13">SUM(CT24:CX24)</f>
        <v>0</v>
      </c>
      <c r="CZ24" s="5"/>
      <c r="DA24" s="100">
        <f>IF(CY23&gt;0,(CY24/CY$23)*DB$23,0)</f>
        <v>0</v>
      </c>
      <c r="DB24" s="39"/>
    </row>
    <row r="25" spans="2:106" x14ac:dyDescent="0.35">
      <c r="B25" s="51" t="str">
        <f>B11</f>
        <v>Income from Retailer rent (per week)</v>
      </c>
      <c r="C25" s="48"/>
      <c r="D25" s="266">
        <f t="shared" ref="D25:J25" si="14">IF(D11&gt;0,D11,0)</f>
        <v>0</v>
      </c>
      <c r="E25" s="266">
        <f t="shared" si="14"/>
        <v>0</v>
      </c>
      <c r="F25" s="266">
        <f t="shared" si="14"/>
        <v>0</v>
      </c>
      <c r="G25" s="266">
        <f t="shared" si="14"/>
        <v>0</v>
      </c>
      <c r="H25" s="266">
        <f t="shared" si="14"/>
        <v>0</v>
      </c>
      <c r="I25" s="266">
        <f t="shared" si="14"/>
        <v>0</v>
      </c>
      <c r="J25" s="266">
        <f t="shared" si="14"/>
        <v>0</v>
      </c>
      <c r="K25" s="48"/>
      <c r="L25" s="49">
        <f>SUM(D25:K25)</f>
        <v>0</v>
      </c>
      <c r="M25" s="265"/>
      <c r="N25" s="58" t="s">
        <v>257</v>
      </c>
      <c r="AB25" s="51" t="str">
        <f>AB11</f>
        <v>Income from Retailer rent (per week)</v>
      </c>
      <c r="AC25" s="48"/>
      <c r="AD25" s="266">
        <f t="shared" ref="AD25:AJ25" si="15">IF(AD11&gt;0,AD11,0)</f>
        <v>0</v>
      </c>
      <c r="AE25" s="266">
        <f t="shared" si="15"/>
        <v>0</v>
      </c>
      <c r="AF25" s="266">
        <f t="shared" si="15"/>
        <v>0</v>
      </c>
      <c r="AG25" s="266">
        <f t="shared" si="15"/>
        <v>0</v>
      </c>
      <c r="AH25" s="266">
        <f t="shared" si="15"/>
        <v>0</v>
      </c>
      <c r="AI25" s="266">
        <f t="shared" si="15"/>
        <v>0</v>
      </c>
      <c r="AJ25" s="266">
        <f t="shared" si="15"/>
        <v>0</v>
      </c>
      <c r="AK25" s="48"/>
      <c r="AL25" s="49">
        <f>SUM(AD25:AK25)</f>
        <v>0</v>
      </c>
      <c r="AM25" s="265"/>
      <c r="AN25" s="58" t="s">
        <v>257</v>
      </c>
      <c r="BB25" s="51" t="str">
        <f>BB11</f>
        <v>Income from Retailer rent (per week)</v>
      </c>
      <c r="BC25" s="48"/>
      <c r="BD25" s="266">
        <f t="shared" ref="BD25:BJ25" si="16">IF(BD11&gt;0,BD11,0)</f>
        <v>0</v>
      </c>
      <c r="BE25" s="266">
        <f t="shared" si="16"/>
        <v>0</v>
      </c>
      <c r="BF25" s="266">
        <f t="shared" si="16"/>
        <v>0</v>
      </c>
      <c r="BG25" s="266">
        <f t="shared" si="16"/>
        <v>0</v>
      </c>
      <c r="BH25" s="266">
        <f t="shared" si="16"/>
        <v>0</v>
      </c>
      <c r="BI25" s="266">
        <f t="shared" si="16"/>
        <v>0</v>
      </c>
      <c r="BJ25" s="266">
        <f t="shared" si="16"/>
        <v>0</v>
      </c>
      <c r="BK25" s="48"/>
      <c r="BL25" s="49">
        <f>SUM(BD25:BK25)</f>
        <v>0</v>
      </c>
      <c r="BM25" s="265"/>
      <c r="BN25" s="58" t="s">
        <v>257</v>
      </c>
      <c r="CB25" s="51" t="str">
        <f>CB11</f>
        <v>Income from Retailer rent (per week)</v>
      </c>
      <c r="CC25" s="48"/>
      <c r="CD25" s="266">
        <f t="shared" ref="CD25:CJ25" si="17">IF(CD11&gt;0,CD11,0)</f>
        <v>0</v>
      </c>
      <c r="CE25" s="266">
        <f t="shared" si="17"/>
        <v>0</v>
      </c>
      <c r="CF25" s="266">
        <f t="shared" si="17"/>
        <v>0</v>
      </c>
      <c r="CG25" s="266">
        <f t="shared" si="17"/>
        <v>0</v>
      </c>
      <c r="CH25" s="266">
        <f t="shared" si="17"/>
        <v>0</v>
      </c>
      <c r="CI25" s="266">
        <f t="shared" si="17"/>
        <v>0</v>
      </c>
      <c r="CJ25" s="266">
        <f t="shared" si="17"/>
        <v>0</v>
      </c>
      <c r="CK25" s="48"/>
      <c r="CL25" s="49">
        <f>SUM(CD25:CK25)</f>
        <v>0</v>
      </c>
      <c r="CM25" s="265"/>
      <c r="CN25" s="58" t="s">
        <v>257</v>
      </c>
      <c r="CR25" s="40"/>
      <c r="CS25" s="5" t="s">
        <v>87</v>
      </c>
      <c r="CT25" s="131">
        <f>L28</f>
        <v>0</v>
      </c>
      <c r="CU25" s="131">
        <f>AL28</f>
        <v>0</v>
      </c>
      <c r="CV25" s="131">
        <f>BL28</f>
        <v>0</v>
      </c>
      <c r="CW25" s="131">
        <f>CL28</f>
        <v>0</v>
      </c>
      <c r="CX25" s="5"/>
      <c r="CY25" s="99">
        <f t="shared" si="13"/>
        <v>0</v>
      </c>
      <c r="CZ25" s="5"/>
      <c r="DA25" s="100">
        <f>IF(CY23&gt;0,(CY25/CY$23)*DB$23,0)</f>
        <v>0</v>
      </c>
      <c r="DB25" s="39"/>
    </row>
    <row r="26" spans="2:106" x14ac:dyDescent="0.35">
      <c r="B26" s="47" t="s">
        <v>213</v>
      </c>
      <c r="C26" s="48"/>
      <c r="D26" s="68">
        <f>IF(D15&gt;0,D15*C18,0)</f>
        <v>0</v>
      </c>
      <c r="E26" s="68">
        <f>IF(E15&gt;0,E15*C18,0)</f>
        <v>0</v>
      </c>
      <c r="F26" s="68">
        <f>IF(F15&gt;0,F15*C18,0)</f>
        <v>0</v>
      </c>
      <c r="G26" s="68">
        <f>IF(G15&gt;0,G15*C18,0)</f>
        <v>0</v>
      </c>
      <c r="H26" s="68">
        <f>IF(H15&gt;0,H15*C18,0)</f>
        <v>0</v>
      </c>
      <c r="I26" s="68">
        <f>IF(I15&gt;0,I15*C18,0)</f>
        <v>0</v>
      </c>
      <c r="J26" s="68">
        <f>IF(J15&gt;0,J15*C18,0)</f>
        <v>0</v>
      </c>
      <c r="K26" s="48"/>
      <c r="L26" s="68">
        <f>SUM(D26:K26)</f>
        <v>0</v>
      </c>
      <c r="M26" s="50"/>
      <c r="N26" s="23" t="e">
        <f>L26/L15</f>
        <v>#DIV/0!</v>
      </c>
      <c r="AB26" s="47" t="s">
        <v>213</v>
      </c>
      <c r="AC26" s="48"/>
      <c r="AD26" s="68">
        <f>IF(AD15&gt;0,AD15*AC18,0)</f>
        <v>0</v>
      </c>
      <c r="AE26" s="68">
        <f>IF(AE15&gt;0,AE15*AC18,0)</f>
        <v>0</v>
      </c>
      <c r="AF26" s="68">
        <f>IF(AF15&gt;0,AF15*AC18,0)</f>
        <v>0</v>
      </c>
      <c r="AG26" s="68">
        <f>IF(AG15&gt;0,AG15*AC18,0)</f>
        <v>0</v>
      </c>
      <c r="AH26" s="68">
        <f>IF(AH15&gt;0,AH15*AC18,0)</f>
        <v>0</v>
      </c>
      <c r="AI26" s="68">
        <f>IF(AI15&gt;0,AI15*AC18,0)</f>
        <v>0</v>
      </c>
      <c r="AJ26" s="68">
        <f>IF(AJ15&gt;0,AJ15*AC18,0)</f>
        <v>0</v>
      </c>
      <c r="AK26" s="48"/>
      <c r="AL26" s="68">
        <f>SUM(AD26:AK26)</f>
        <v>0</v>
      </c>
      <c r="AM26" s="50"/>
      <c r="AN26" s="23" t="e">
        <f>AL26/AL15</f>
        <v>#DIV/0!</v>
      </c>
      <c r="BB26" s="47" t="s">
        <v>213</v>
      </c>
      <c r="BC26" s="48"/>
      <c r="BD26" s="68">
        <f>IF(BD15&gt;0,BD15*BC18,0)</f>
        <v>0</v>
      </c>
      <c r="BE26" s="68">
        <f>IF(BE15&gt;0,BE15*BC18,0)</f>
        <v>0</v>
      </c>
      <c r="BF26" s="68">
        <f>IF(BF15&gt;0,BF15*BC18,0)</f>
        <v>0</v>
      </c>
      <c r="BG26" s="68">
        <f>IF(BG15&gt;0,BG15*BC18,0)</f>
        <v>0</v>
      </c>
      <c r="BH26" s="68">
        <f>IF(BH15&gt;0,BH15*BC18,0)</f>
        <v>0</v>
      </c>
      <c r="BI26" s="68">
        <f>IF(BI15&gt;0,BI15*BC18,0)</f>
        <v>0</v>
      </c>
      <c r="BJ26" s="68">
        <f>IF(BJ15&gt;0,BJ15*BC18,0)</f>
        <v>0</v>
      </c>
      <c r="BK26" s="48"/>
      <c r="BL26" s="68">
        <f>SUM(BD26:BK26)</f>
        <v>0</v>
      </c>
      <c r="BM26" s="50"/>
      <c r="BN26" s="23" t="e">
        <f>BL26/BL15</f>
        <v>#DIV/0!</v>
      </c>
      <c r="CB26" s="47" t="s">
        <v>213</v>
      </c>
      <c r="CC26" s="48"/>
      <c r="CD26" s="68">
        <f>IF(CD15&gt;0,CD15*CC18,0)</f>
        <v>0</v>
      </c>
      <c r="CE26" s="68">
        <f>IF(CE15&gt;0,CE15*CC18,0)</f>
        <v>0</v>
      </c>
      <c r="CF26" s="68">
        <f>IF(CF15&gt;0,CF15*CC18,0)</f>
        <v>0</v>
      </c>
      <c r="CG26" s="68">
        <f>IF(CG15&gt;0,CG15*CC18,0)</f>
        <v>0</v>
      </c>
      <c r="CH26" s="68">
        <f>IF(CH15&gt;0,CH15*CC18,0)</f>
        <v>0</v>
      </c>
      <c r="CI26" s="68">
        <f>IF(CI15&gt;0,CI15*CC18,0)</f>
        <v>0</v>
      </c>
      <c r="CJ26" s="68">
        <f>IF(CJ15&gt;0,CJ15*CC18,0)</f>
        <v>0</v>
      </c>
      <c r="CK26" s="48"/>
      <c r="CL26" s="68">
        <f>SUM(CD26:CK26)</f>
        <v>0</v>
      </c>
      <c r="CM26" s="50"/>
      <c r="CN26" s="23" t="e">
        <f>CL26/CL15</f>
        <v>#DIV/0!</v>
      </c>
      <c r="CR26" s="72"/>
      <c r="CS26" s="16" t="s">
        <v>250</v>
      </c>
      <c r="CT26" s="126">
        <f>CT24-CT25</f>
        <v>0</v>
      </c>
      <c r="CU26" s="126">
        <f t="shared" ref="CU26:CW26" si="18">CU24-CU25</f>
        <v>0</v>
      </c>
      <c r="CV26" s="126">
        <f t="shared" si="18"/>
        <v>0</v>
      </c>
      <c r="CW26" s="126">
        <f t="shared" si="18"/>
        <v>0</v>
      </c>
      <c r="CX26" s="16"/>
      <c r="CY26" s="127">
        <f>CY24-CY25</f>
        <v>0</v>
      </c>
      <c r="CZ26" s="5"/>
      <c r="DA26" s="100">
        <f>DA24-DA25</f>
        <v>0</v>
      </c>
      <c r="DB26" s="39"/>
    </row>
    <row r="27" spans="2:106" x14ac:dyDescent="0.35">
      <c r="B27" s="62" t="s">
        <v>34</v>
      </c>
      <c r="C27" s="48"/>
      <c r="D27" s="67">
        <f t="shared" ref="D27:J27" si="19">SUM(D25:D26)</f>
        <v>0</v>
      </c>
      <c r="E27" s="67">
        <f t="shared" si="19"/>
        <v>0</v>
      </c>
      <c r="F27" s="67">
        <f t="shared" si="19"/>
        <v>0</v>
      </c>
      <c r="G27" s="67">
        <f t="shared" si="19"/>
        <v>0</v>
      </c>
      <c r="H27" s="67">
        <f t="shared" si="19"/>
        <v>0</v>
      </c>
      <c r="I27" s="67">
        <f t="shared" si="19"/>
        <v>0</v>
      </c>
      <c r="J27" s="67">
        <f t="shared" si="19"/>
        <v>0</v>
      </c>
      <c r="K27" s="48"/>
      <c r="L27" s="67">
        <f>SUM(L25:L26)</f>
        <v>0</v>
      </c>
      <c r="M27" s="50"/>
      <c r="AB27" s="62" t="s">
        <v>34</v>
      </c>
      <c r="AC27" s="48"/>
      <c r="AD27" s="67">
        <f t="shared" ref="AD27:AJ27" si="20">SUM(AD25:AD26)</f>
        <v>0</v>
      </c>
      <c r="AE27" s="67">
        <f t="shared" si="20"/>
        <v>0</v>
      </c>
      <c r="AF27" s="67">
        <f t="shared" si="20"/>
        <v>0</v>
      </c>
      <c r="AG27" s="67">
        <f t="shared" si="20"/>
        <v>0</v>
      </c>
      <c r="AH27" s="67">
        <f t="shared" si="20"/>
        <v>0</v>
      </c>
      <c r="AI27" s="67">
        <f t="shared" si="20"/>
        <v>0</v>
      </c>
      <c r="AJ27" s="67">
        <f t="shared" si="20"/>
        <v>0</v>
      </c>
      <c r="AK27" s="48"/>
      <c r="AL27" s="67">
        <f>SUM(AL25:AL26)</f>
        <v>0</v>
      </c>
      <c r="AM27" s="50"/>
      <c r="BB27" s="62" t="s">
        <v>34</v>
      </c>
      <c r="BC27" s="48"/>
      <c r="BD27" s="67">
        <f t="shared" ref="BD27:BJ27" si="21">SUM(BD25:BD26)</f>
        <v>0</v>
      </c>
      <c r="BE27" s="67">
        <f t="shared" si="21"/>
        <v>0</v>
      </c>
      <c r="BF27" s="67">
        <f t="shared" si="21"/>
        <v>0</v>
      </c>
      <c r="BG27" s="67">
        <f t="shared" si="21"/>
        <v>0</v>
      </c>
      <c r="BH27" s="67">
        <f t="shared" si="21"/>
        <v>0</v>
      </c>
      <c r="BI27" s="67">
        <f t="shared" si="21"/>
        <v>0</v>
      </c>
      <c r="BJ27" s="67">
        <f t="shared" si="21"/>
        <v>0</v>
      </c>
      <c r="BK27" s="48"/>
      <c r="BL27" s="67">
        <f>SUM(BL25:BL26)</f>
        <v>0</v>
      </c>
      <c r="BM27" s="50"/>
      <c r="CB27" s="62" t="s">
        <v>34</v>
      </c>
      <c r="CC27" s="48"/>
      <c r="CD27" s="67">
        <f t="shared" ref="CD27:CJ27" si="22">SUM(CD25:CD26)</f>
        <v>0</v>
      </c>
      <c r="CE27" s="67">
        <f t="shared" si="22"/>
        <v>0</v>
      </c>
      <c r="CF27" s="67">
        <f t="shared" si="22"/>
        <v>0</v>
      </c>
      <c r="CG27" s="67">
        <f t="shared" si="22"/>
        <v>0</v>
      </c>
      <c r="CH27" s="67">
        <f t="shared" si="22"/>
        <v>0</v>
      </c>
      <c r="CI27" s="67">
        <f t="shared" si="22"/>
        <v>0</v>
      </c>
      <c r="CJ27" s="67">
        <f t="shared" si="22"/>
        <v>0</v>
      </c>
      <c r="CK27" s="48"/>
      <c r="CL27" s="67">
        <f>SUM(CL25:CL26)</f>
        <v>0</v>
      </c>
      <c r="CM27" s="50"/>
      <c r="CR27" s="40"/>
      <c r="CS27" s="312" t="s">
        <v>86</v>
      </c>
      <c r="CT27" s="131">
        <f>L30</f>
        <v>0</v>
      </c>
      <c r="CU27" s="131">
        <f>AL30</f>
        <v>0</v>
      </c>
      <c r="CV27" s="131">
        <f>BL30</f>
        <v>0</v>
      </c>
      <c r="CW27" s="131">
        <f>CL30</f>
        <v>0</v>
      </c>
      <c r="CX27" s="5"/>
      <c r="CY27" s="131">
        <f>SUM(CT27:CW27)</f>
        <v>0</v>
      </c>
      <c r="CZ27" s="5"/>
      <c r="DA27" s="100">
        <f>IF(CY23&gt;0,(CY27/CY$23)*DB$23,0)</f>
        <v>0</v>
      </c>
      <c r="DB27" s="39"/>
    </row>
    <row r="28" spans="2:106" x14ac:dyDescent="0.35">
      <c r="B28" s="51" t="s">
        <v>212</v>
      </c>
      <c r="C28" s="48"/>
      <c r="D28" s="68">
        <f>D26*C20</f>
        <v>0</v>
      </c>
      <c r="E28" s="68">
        <f>E26*C20</f>
        <v>0</v>
      </c>
      <c r="F28" s="68">
        <f>F26*C20</f>
        <v>0</v>
      </c>
      <c r="G28" s="68">
        <f>G26*C20</f>
        <v>0</v>
      </c>
      <c r="H28" s="68">
        <f>H26*C20</f>
        <v>0</v>
      </c>
      <c r="I28" s="68">
        <f>I26*C20</f>
        <v>0</v>
      </c>
      <c r="J28" s="68">
        <f>J26*C20</f>
        <v>0</v>
      </c>
      <c r="K28" s="48"/>
      <c r="L28" s="68">
        <f>SUM(D28:K28)</f>
        <v>0</v>
      </c>
      <c r="M28" s="52" t="e">
        <f>L28/L26</f>
        <v>#DIV/0!</v>
      </c>
      <c r="N28" s="23" t="e">
        <f>L28/L15</f>
        <v>#DIV/0!</v>
      </c>
      <c r="AB28" s="51" t="s">
        <v>212</v>
      </c>
      <c r="AC28" s="48"/>
      <c r="AD28" s="68">
        <f>AD26*AC20</f>
        <v>0</v>
      </c>
      <c r="AE28" s="68">
        <f>AE26*AC20</f>
        <v>0</v>
      </c>
      <c r="AF28" s="68">
        <f>AF26*AC20</f>
        <v>0</v>
      </c>
      <c r="AG28" s="68">
        <f>AG26*AC20</f>
        <v>0</v>
      </c>
      <c r="AH28" s="68">
        <f>AH26*AC20</f>
        <v>0</v>
      </c>
      <c r="AI28" s="68">
        <f>AI26*AC20</f>
        <v>0</v>
      </c>
      <c r="AJ28" s="68">
        <f>AJ26*AC20</f>
        <v>0</v>
      </c>
      <c r="AK28" s="48"/>
      <c r="AL28" s="68">
        <f>SUM(AD28:AK28)</f>
        <v>0</v>
      </c>
      <c r="AM28" s="52" t="e">
        <f>AL28/AL26</f>
        <v>#DIV/0!</v>
      </c>
      <c r="AN28" s="23" t="e">
        <f>AL28/AL15</f>
        <v>#DIV/0!</v>
      </c>
      <c r="BB28" s="51" t="s">
        <v>212</v>
      </c>
      <c r="BC28" s="48"/>
      <c r="BD28" s="68">
        <f>BD26*BC20</f>
        <v>0</v>
      </c>
      <c r="BE28" s="68">
        <f>BE26*BC20</f>
        <v>0</v>
      </c>
      <c r="BF28" s="68">
        <f>BF26*BC20</f>
        <v>0</v>
      </c>
      <c r="BG28" s="68">
        <f>BG26*BC20</f>
        <v>0</v>
      </c>
      <c r="BH28" s="68">
        <f>BH26*BC20</f>
        <v>0</v>
      </c>
      <c r="BI28" s="68">
        <f>BI26*BC20</f>
        <v>0</v>
      </c>
      <c r="BJ28" s="68">
        <f>BJ26*BC20</f>
        <v>0</v>
      </c>
      <c r="BK28" s="48"/>
      <c r="BL28" s="68">
        <f>SUM(BD28:BK28)</f>
        <v>0</v>
      </c>
      <c r="BM28" s="52" t="e">
        <f>BL28/BL26</f>
        <v>#DIV/0!</v>
      </c>
      <c r="BN28" s="23" t="e">
        <f>BL28/BL15</f>
        <v>#DIV/0!</v>
      </c>
      <c r="CB28" s="51" t="s">
        <v>212</v>
      </c>
      <c r="CC28" s="48"/>
      <c r="CD28" s="68">
        <f>CD26*CC20</f>
        <v>0</v>
      </c>
      <c r="CE28" s="68">
        <f>CE26*CC20</f>
        <v>0</v>
      </c>
      <c r="CF28" s="68">
        <f>CF26*CC20</f>
        <v>0</v>
      </c>
      <c r="CG28" s="68">
        <f>CG26*CC20</f>
        <v>0</v>
      </c>
      <c r="CH28" s="68">
        <f>CH26*CC20</f>
        <v>0</v>
      </c>
      <c r="CI28" s="68">
        <f>CI26*CC20</f>
        <v>0</v>
      </c>
      <c r="CJ28" s="68">
        <f>CJ26*CC20</f>
        <v>0</v>
      </c>
      <c r="CK28" s="48"/>
      <c r="CL28" s="68">
        <f>SUM(CD28:CK28)</f>
        <v>0</v>
      </c>
      <c r="CM28" s="52" t="e">
        <f>CL28/CL26</f>
        <v>#DIV/0!</v>
      </c>
      <c r="CN28" s="23" t="e">
        <f>CL28/CL15</f>
        <v>#DIV/0!</v>
      </c>
      <c r="CR28" s="40"/>
      <c r="CS28" s="186" t="s">
        <v>72</v>
      </c>
      <c r="CT28" s="131">
        <f>L31</f>
        <v>0</v>
      </c>
      <c r="CU28" s="131">
        <f>AL31</f>
        <v>0</v>
      </c>
      <c r="CV28" s="131">
        <f>BL31</f>
        <v>0</v>
      </c>
      <c r="CW28" s="131">
        <f>CL31</f>
        <v>0</v>
      </c>
      <c r="CX28" s="5"/>
      <c r="CY28" s="131">
        <f>SUM(CT28:CW28)</f>
        <v>0</v>
      </c>
      <c r="CZ28" s="5"/>
      <c r="DA28" s="100">
        <f>IF(CY23&gt;0,(CY28/CY$23)*DB$23,0)</f>
        <v>0</v>
      </c>
      <c r="DB28" s="39"/>
    </row>
    <row r="29" spans="2:106" x14ac:dyDescent="0.35">
      <c r="B29" s="62" t="s">
        <v>38</v>
      </c>
      <c r="C29" s="48"/>
      <c r="D29" s="67">
        <f>D27-D28</f>
        <v>0</v>
      </c>
      <c r="E29" s="67">
        <f t="shared" ref="E29:L29" si="23">E27-E28</f>
        <v>0</v>
      </c>
      <c r="F29" s="67">
        <f t="shared" si="23"/>
        <v>0</v>
      </c>
      <c r="G29" s="67">
        <f t="shared" si="23"/>
        <v>0</v>
      </c>
      <c r="H29" s="67">
        <f t="shared" si="23"/>
        <v>0</v>
      </c>
      <c r="I29" s="67">
        <f t="shared" si="23"/>
        <v>0</v>
      </c>
      <c r="J29" s="67">
        <f t="shared" si="23"/>
        <v>0</v>
      </c>
      <c r="K29" s="48"/>
      <c r="L29" s="67">
        <f t="shared" si="23"/>
        <v>0</v>
      </c>
      <c r="M29" s="73" t="e">
        <f>L29/L27</f>
        <v>#DIV/0!</v>
      </c>
      <c r="N29" s="23"/>
      <c r="AB29" s="62" t="s">
        <v>38</v>
      </c>
      <c r="AC29" s="48"/>
      <c r="AD29" s="67">
        <f>AD27-AD28</f>
        <v>0</v>
      </c>
      <c r="AE29" s="67">
        <f t="shared" ref="AE29" si="24">AE27-AE28</f>
        <v>0</v>
      </c>
      <c r="AF29" s="67">
        <f t="shared" ref="AF29" si="25">AF27-AF28</f>
        <v>0</v>
      </c>
      <c r="AG29" s="67">
        <f t="shared" ref="AG29" si="26">AG27-AG28</f>
        <v>0</v>
      </c>
      <c r="AH29" s="67">
        <f t="shared" ref="AH29" si="27">AH27-AH28</f>
        <v>0</v>
      </c>
      <c r="AI29" s="67">
        <f t="shared" ref="AI29" si="28">AI27-AI28</f>
        <v>0</v>
      </c>
      <c r="AJ29" s="67">
        <f t="shared" ref="AJ29" si="29">AJ27-AJ28</f>
        <v>0</v>
      </c>
      <c r="AK29" s="48"/>
      <c r="AL29" s="67">
        <f t="shared" ref="AL29" si="30">AL27-AL28</f>
        <v>0</v>
      </c>
      <c r="AM29" s="73" t="e">
        <f>AL29/AL27</f>
        <v>#DIV/0!</v>
      </c>
      <c r="AN29" s="23"/>
      <c r="BB29" s="62" t="s">
        <v>38</v>
      </c>
      <c r="BC29" s="48"/>
      <c r="BD29" s="67">
        <f>BD27-BD28</f>
        <v>0</v>
      </c>
      <c r="BE29" s="67">
        <f t="shared" ref="BE29" si="31">BE27-BE28</f>
        <v>0</v>
      </c>
      <c r="BF29" s="67">
        <f t="shared" ref="BF29" si="32">BF27-BF28</f>
        <v>0</v>
      </c>
      <c r="BG29" s="67">
        <f t="shared" ref="BG29" si="33">BG27-BG28</f>
        <v>0</v>
      </c>
      <c r="BH29" s="67">
        <f t="shared" ref="BH29" si="34">BH27-BH28</f>
        <v>0</v>
      </c>
      <c r="BI29" s="67">
        <f t="shared" ref="BI29" si="35">BI27-BI28</f>
        <v>0</v>
      </c>
      <c r="BJ29" s="67">
        <f t="shared" ref="BJ29" si="36">BJ27-BJ28</f>
        <v>0</v>
      </c>
      <c r="BK29" s="48"/>
      <c r="BL29" s="67">
        <f t="shared" ref="BL29" si="37">BL27-BL28</f>
        <v>0</v>
      </c>
      <c r="BM29" s="73" t="e">
        <f>BL29/BL27</f>
        <v>#DIV/0!</v>
      </c>
      <c r="BN29" s="23"/>
      <c r="CB29" s="62" t="s">
        <v>38</v>
      </c>
      <c r="CC29" s="48"/>
      <c r="CD29" s="67">
        <f>CD27-CD28</f>
        <v>0</v>
      </c>
      <c r="CE29" s="67">
        <f t="shared" ref="CE29" si="38">CE27-CE28</f>
        <v>0</v>
      </c>
      <c r="CF29" s="67">
        <f t="shared" ref="CF29" si="39">CF27-CF28</f>
        <v>0</v>
      </c>
      <c r="CG29" s="67">
        <f t="shared" ref="CG29" si="40">CG27-CG28</f>
        <v>0</v>
      </c>
      <c r="CH29" s="67">
        <f t="shared" ref="CH29" si="41">CH27-CH28</f>
        <v>0</v>
      </c>
      <c r="CI29" s="67">
        <f t="shared" ref="CI29" si="42">CI27-CI28</f>
        <v>0</v>
      </c>
      <c r="CJ29" s="67">
        <f t="shared" ref="CJ29" si="43">CJ27-CJ28</f>
        <v>0</v>
      </c>
      <c r="CK29" s="48"/>
      <c r="CL29" s="67">
        <f t="shared" ref="CL29" si="44">CL27-CL28</f>
        <v>0</v>
      </c>
      <c r="CM29" s="73" t="e">
        <f>CL29/CL27</f>
        <v>#DIV/0!</v>
      </c>
      <c r="CN29" s="23"/>
      <c r="CR29" s="40"/>
      <c r="CS29" s="186" t="s">
        <v>253</v>
      </c>
      <c r="CT29" s="126">
        <f>CT26-CT27-CT28</f>
        <v>0</v>
      </c>
      <c r="CU29" s="126">
        <f t="shared" ref="CU29:CW29" si="45">CU26-CU27-CU28</f>
        <v>0</v>
      </c>
      <c r="CV29" s="126">
        <f t="shared" si="45"/>
        <v>0</v>
      </c>
      <c r="CW29" s="126">
        <f t="shared" si="45"/>
        <v>0</v>
      </c>
      <c r="CX29" s="5"/>
      <c r="CY29" s="126">
        <f>CY26-CY27-CY28</f>
        <v>0</v>
      </c>
      <c r="CZ29" s="5"/>
      <c r="DA29" s="100">
        <f>IF(CY23&gt;0,DA26-DA27-DA28,0)</f>
        <v>0</v>
      </c>
      <c r="DB29" s="39"/>
    </row>
    <row r="30" spans="2:106" x14ac:dyDescent="0.35">
      <c r="B30" s="47" t="s">
        <v>30</v>
      </c>
      <c r="C30" s="48"/>
      <c r="D30" s="49">
        <f>IF(D50&gt;0,D50,D47)+IF('Standard calc'!D126&gt;0,'Standard calc'!D126,'Detailed calc'!D135)</f>
        <v>0</v>
      </c>
      <c r="E30" s="49">
        <f>IF(E50&gt;0,E50,E47)+IF('Standard calc'!E126&gt;0,'Standard calc'!E126,'Detailed calc'!E135)</f>
        <v>0</v>
      </c>
      <c r="F30" s="49">
        <f>IF(F50&gt;0,F50,F47)+IF('Standard calc'!F126&gt;0,'Standard calc'!F126,'Detailed calc'!F135)</f>
        <v>0</v>
      </c>
      <c r="G30" s="49">
        <f>IF(G50&gt;0,G50,G47)+IF('Standard calc'!G126&gt;0,'Standard calc'!G126,'Detailed calc'!G135)</f>
        <v>0</v>
      </c>
      <c r="H30" s="49">
        <f>IF(H50&gt;0,H50,H47)+IF('Standard calc'!H126&gt;0,'Standard calc'!H126,'Detailed calc'!H135)</f>
        <v>0</v>
      </c>
      <c r="I30" s="49">
        <f>IF(I50&gt;0,I50,I47)+IF('Standard calc'!I126&gt;0,'Standard calc'!I126,'Detailed calc'!I135)</f>
        <v>0</v>
      </c>
      <c r="J30" s="49">
        <f>IF(J50&gt;0,J50,J47)+IF('Standard calc'!J126&gt;0,'Standard calc'!J126,'Detailed calc'!J135)</f>
        <v>0</v>
      </c>
      <c r="K30" s="48"/>
      <c r="L30" s="49">
        <f t="shared" ref="L30:L31" si="46">SUM(D30:J30)</f>
        <v>0</v>
      </c>
      <c r="M30" s="52" t="e">
        <f>L30/L$27</f>
        <v>#DIV/0!</v>
      </c>
      <c r="N30" s="23" t="e">
        <f>L30/L15</f>
        <v>#DIV/0!</v>
      </c>
      <c r="AB30" s="47" t="s">
        <v>30</v>
      </c>
      <c r="AC30" s="48"/>
      <c r="AD30" s="49">
        <f>IF(AD50&gt;0,AD50,AD47)+IF('Standard calc'!AD126&gt;0,'Standard calc'!AD126,'Detailed calc'!AD135)</f>
        <v>0</v>
      </c>
      <c r="AE30" s="49">
        <f>IF(AE50&gt;0,AE50,AE47)+IF('Standard calc'!AE126&gt;0,'Standard calc'!AE126,'Detailed calc'!AE135)</f>
        <v>0</v>
      </c>
      <c r="AF30" s="49">
        <f>IF(AF50&gt;0,AF50,AF47)+IF('Standard calc'!AF126&gt;0,'Standard calc'!AF126,'Detailed calc'!AF135)</f>
        <v>0</v>
      </c>
      <c r="AG30" s="49">
        <f>IF(AG50&gt;0,AG50,AG47)+IF('Standard calc'!AG126&gt;0,'Standard calc'!AG126,'Detailed calc'!AG135)</f>
        <v>0</v>
      </c>
      <c r="AH30" s="49">
        <f>IF(AH50&gt;0,AH50,AH47)+IF('Standard calc'!AH126&gt;0,'Standard calc'!AH126,'Detailed calc'!AH135)</f>
        <v>0</v>
      </c>
      <c r="AI30" s="49">
        <f>IF(AI50&gt;0,AI50,AI47)+IF('Standard calc'!AI126&gt;0,'Standard calc'!AI126,'Detailed calc'!AI135)</f>
        <v>0</v>
      </c>
      <c r="AJ30" s="49">
        <f>IF(AJ50&gt;0,AJ50,AJ47)+IF('Standard calc'!AJ126&gt;0,'Standard calc'!AJ126,'Detailed calc'!AJ135)</f>
        <v>0</v>
      </c>
      <c r="AK30" s="48"/>
      <c r="AL30" s="49">
        <f t="shared" ref="AL30:AL31" si="47">SUM(AD30:AJ30)</f>
        <v>0</v>
      </c>
      <c r="AM30" s="52" t="e">
        <f>AL30/AL$27</f>
        <v>#DIV/0!</v>
      </c>
      <c r="AN30" s="23" t="e">
        <f>AL30/AL15</f>
        <v>#DIV/0!</v>
      </c>
      <c r="BB30" s="47" t="s">
        <v>30</v>
      </c>
      <c r="BC30" s="48"/>
      <c r="BD30" s="49">
        <f>IF(BD50&gt;0,BD50,BD47)+IF('Standard calc'!BD126&gt;0,'Standard calc'!BD126,'Detailed calc'!BD135)</f>
        <v>0</v>
      </c>
      <c r="BE30" s="49">
        <f>IF(BE50&gt;0,BE50,BE47)+IF('Standard calc'!BE126&gt;0,'Standard calc'!BE126,'Detailed calc'!BE135)</f>
        <v>0</v>
      </c>
      <c r="BF30" s="49">
        <f>IF(BF50&gt;0,BF50,BF47)+IF('Standard calc'!BF126&gt;0,'Standard calc'!BF126,'Detailed calc'!BF135)</f>
        <v>0</v>
      </c>
      <c r="BG30" s="49">
        <f>IF(BG50&gt;0,BG50,BG47)+IF('Standard calc'!BG126&gt;0,'Standard calc'!BG126,'Detailed calc'!BG135)</f>
        <v>0</v>
      </c>
      <c r="BH30" s="49">
        <f>IF(BH50&gt;0,BH50,BH47)+IF('Standard calc'!BH126&gt;0,'Standard calc'!BH126,'Detailed calc'!BH135)</f>
        <v>0</v>
      </c>
      <c r="BI30" s="49">
        <f>IF(BI50&gt;0,BI50,BI47)+IF('Standard calc'!BI126&gt;0,'Standard calc'!BI126,'Detailed calc'!BI135)</f>
        <v>0</v>
      </c>
      <c r="BJ30" s="49">
        <f>IF(BJ50&gt;0,BJ50,BJ47)+IF('Standard calc'!BJ126&gt;0,'Standard calc'!BJ126,'Detailed calc'!BJ135)</f>
        <v>0</v>
      </c>
      <c r="BK30" s="48"/>
      <c r="BL30" s="49">
        <f t="shared" ref="BL30:BL31" si="48">SUM(BD30:BJ30)</f>
        <v>0</v>
      </c>
      <c r="BM30" s="52" t="e">
        <f>BL30/BL$27</f>
        <v>#DIV/0!</v>
      </c>
      <c r="BN30" s="23" t="e">
        <f>BL30/BL15</f>
        <v>#DIV/0!</v>
      </c>
      <c r="CB30" s="47" t="s">
        <v>30</v>
      </c>
      <c r="CC30" s="48"/>
      <c r="CD30" s="49">
        <f>IF(CD50&gt;0,CD50,CD47)+IF('Standard calc'!CD126&gt;0,'Standard calc'!CD126,'Detailed calc'!CD135)</f>
        <v>0</v>
      </c>
      <c r="CE30" s="49">
        <f>IF(CE50&gt;0,CE50,CE47)+IF('Standard calc'!CE126&gt;0,'Standard calc'!CE126,'Detailed calc'!CE135)</f>
        <v>0</v>
      </c>
      <c r="CF30" s="49">
        <f>IF(CF50&gt;0,CF50,CF47)+IF('Standard calc'!CF126&gt;0,'Standard calc'!CF126,'Detailed calc'!CF135)</f>
        <v>0</v>
      </c>
      <c r="CG30" s="49">
        <f>IF(CG50&gt;0,CG50,CG47)+IF('Standard calc'!CG126&gt;0,'Standard calc'!CG126,'Detailed calc'!CG135)</f>
        <v>0</v>
      </c>
      <c r="CH30" s="49">
        <f>IF(CH50&gt;0,CH50,CH47)+IF('Standard calc'!CH126&gt;0,'Standard calc'!CH126,'Detailed calc'!CH135)</f>
        <v>0</v>
      </c>
      <c r="CI30" s="49">
        <f>IF(CI50&gt;0,CI50,CI47)+IF('Standard calc'!CI126&gt;0,'Standard calc'!CI126,'Detailed calc'!CI135)</f>
        <v>0</v>
      </c>
      <c r="CJ30" s="49">
        <f>IF(CJ50&gt;0,CJ50,CJ47)+IF('Standard calc'!CJ126&gt;0,'Standard calc'!CJ126,'Detailed calc'!CJ135)</f>
        <v>0</v>
      </c>
      <c r="CK30" s="48"/>
      <c r="CL30" s="49">
        <f t="shared" ref="CL30:CL31" si="49">SUM(CD30:CJ30)</f>
        <v>0</v>
      </c>
      <c r="CM30" s="52" t="e">
        <f>CL30/CL$27</f>
        <v>#DIV/0!</v>
      </c>
      <c r="CN30" s="23" t="e">
        <f>CL30/CL15</f>
        <v>#DIV/0!</v>
      </c>
      <c r="CR30" s="40"/>
      <c r="CS30" s="312" t="s">
        <v>258</v>
      </c>
      <c r="CT30" s="131">
        <f>L33</f>
        <v>0</v>
      </c>
      <c r="CU30" s="131">
        <f>AL33</f>
        <v>0</v>
      </c>
      <c r="CV30" s="131">
        <f>BL33</f>
        <v>0</v>
      </c>
      <c r="CW30" s="131">
        <f>CL33</f>
        <v>0</v>
      </c>
      <c r="CX30" s="5"/>
      <c r="CY30" s="126">
        <f>CY26-CY27-CY28-CY29</f>
        <v>0</v>
      </c>
      <c r="CZ30" s="5"/>
      <c r="DA30" s="100">
        <f>IF(CY23&gt;0,(CY30/CY$23)*DB$23,0)</f>
        <v>0</v>
      </c>
      <c r="DB30" s="39"/>
    </row>
    <row r="31" spans="2:106" x14ac:dyDescent="0.35">
      <c r="B31" s="47" t="s">
        <v>72</v>
      </c>
      <c r="C31" s="48"/>
      <c r="D31" s="68">
        <f>D26*C21</f>
        <v>0</v>
      </c>
      <c r="E31" s="68">
        <f>E26*C21</f>
        <v>0</v>
      </c>
      <c r="F31" s="68">
        <f>F26*C21</f>
        <v>0</v>
      </c>
      <c r="G31" s="68">
        <f>G26*C21</f>
        <v>0</v>
      </c>
      <c r="H31" s="68">
        <f>H26*C21</f>
        <v>0</v>
      </c>
      <c r="I31" s="68">
        <f>I26*C21</f>
        <v>0</v>
      </c>
      <c r="J31" s="68">
        <f>J26*C21</f>
        <v>0</v>
      </c>
      <c r="K31" s="48"/>
      <c r="L31" s="68">
        <f t="shared" si="46"/>
        <v>0</v>
      </c>
      <c r="M31" s="52" t="e">
        <f>L31/L$27</f>
        <v>#DIV/0!</v>
      </c>
      <c r="N31" s="23"/>
      <c r="AB31" s="47" t="s">
        <v>72</v>
      </c>
      <c r="AC31" s="48"/>
      <c r="AD31" s="68">
        <f>AD26*AC21</f>
        <v>0</v>
      </c>
      <c r="AE31" s="68">
        <f>AE26*AC21</f>
        <v>0</v>
      </c>
      <c r="AF31" s="68">
        <f>AF26*AC21</f>
        <v>0</v>
      </c>
      <c r="AG31" s="68">
        <f>AG26*AC21</f>
        <v>0</v>
      </c>
      <c r="AH31" s="68">
        <f>AH26*AC21</f>
        <v>0</v>
      </c>
      <c r="AI31" s="68">
        <f>AI26*AC21</f>
        <v>0</v>
      </c>
      <c r="AJ31" s="68">
        <f>AJ26*AC21</f>
        <v>0</v>
      </c>
      <c r="AK31" s="48"/>
      <c r="AL31" s="68">
        <f t="shared" si="47"/>
        <v>0</v>
      </c>
      <c r="AM31" s="52" t="e">
        <f>AL31/AL$27</f>
        <v>#DIV/0!</v>
      </c>
      <c r="AN31" s="23"/>
      <c r="BB31" s="47" t="s">
        <v>72</v>
      </c>
      <c r="BC31" s="48"/>
      <c r="BD31" s="68">
        <f>BD26*BC21</f>
        <v>0</v>
      </c>
      <c r="BE31" s="68">
        <f>BE26*BC21</f>
        <v>0</v>
      </c>
      <c r="BF31" s="68">
        <f>BF26*BC21</f>
        <v>0</v>
      </c>
      <c r="BG31" s="68">
        <f>BG26*BC21</f>
        <v>0</v>
      </c>
      <c r="BH31" s="68">
        <f>BH26*BC21</f>
        <v>0</v>
      </c>
      <c r="BI31" s="68">
        <f>BI26*BC21</f>
        <v>0</v>
      </c>
      <c r="BJ31" s="68">
        <f>BJ26*BC21</f>
        <v>0</v>
      </c>
      <c r="BK31" s="48"/>
      <c r="BL31" s="68">
        <f t="shared" si="48"/>
        <v>0</v>
      </c>
      <c r="BM31" s="52" t="e">
        <f>BL31/BL$27</f>
        <v>#DIV/0!</v>
      </c>
      <c r="BN31" s="23"/>
      <c r="CB31" s="47" t="s">
        <v>72</v>
      </c>
      <c r="CC31" s="48"/>
      <c r="CD31" s="68">
        <f>CD26*CC21</f>
        <v>0</v>
      </c>
      <c r="CE31" s="68">
        <f>CE26*CC21</f>
        <v>0</v>
      </c>
      <c r="CF31" s="68">
        <f>CF26*CC21</f>
        <v>0</v>
      </c>
      <c r="CG31" s="68">
        <f>CG26*CC21</f>
        <v>0</v>
      </c>
      <c r="CH31" s="68">
        <f>CH26*CC21</f>
        <v>0</v>
      </c>
      <c r="CI31" s="68">
        <f>CI26*CC21</f>
        <v>0</v>
      </c>
      <c r="CJ31" s="68">
        <f>CJ26*CC21</f>
        <v>0</v>
      </c>
      <c r="CK31" s="48"/>
      <c r="CL31" s="68">
        <f t="shared" si="49"/>
        <v>0</v>
      </c>
      <c r="CM31" s="52" t="e">
        <f>CL31/CL$27</f>
        <v>#DIV/0!</v>
      </c>
      <c r="CN31" s="23"/>
      <c r="CR31" s="40"/>
      <c r="CS31" s="186" t="s">
        <v>255</v>
      </c>
      <c r="CT31" s="126">
        <f>CT29-CT30</f>
        <v>0</v>
      </c>
      <c r="CU31" s="126">
        <f t="shared" ref="CU31:CW31" si="50">CU29-CU30</f>
        <v>0</v>
      </c>
      <c r="CV31" s="126">
        <f t="shared" si="50"/>
        <v>0</v>
      </c>
      <c r="CW31" s="126">
        <f t="shared" si="50"/>
        <v>0</v>
      </c>
      <c r="CX31" s="5"/>
      <c r="CY31" s="131">
        <f>CY29-CY30</f>
        <v>0</v>
      </c>
      <c r="CZ31" s="5"/>
      <c r="DA31" s="100">
        <f>DA29-DA30</f>
        <v>0</v>
      </c>
      <c r="DB31" s="39"/>
    </row>
    <row r="32" spans="2:106" x14ac:dyDescent="0.35">
      <c r="B32" s="62" t="s">
        <v>240</v>
      </c>
      <c r="C32" s="48"/>
      <c r="D32" s="67">
        <f>D29-D30-D31</f>
        <v>0</v>
      </c>
      <c r="E32" s="67">
        <f t="shared" ref="E32:I32" si="51">E29-E30-E31</f>
        <v>0</v>
      </c>
      <c r="F32" s="67">
        <f t="shared" si="51"/>
        <v>0</v>
      </c>
      <c r="G32" s="67">
        <f t="shared" si="51"/>
        <v>0</v>
      </c>
      <c r="H32" s="67">
        <f t="shared" si="51"/>
        <v>0</v>
      </c>
      <c r="I32" s="67">
        <f t="shared" si="51"/>
        <v>0</v>
      </c>
      <c r="J32" s="67">
        <f>J29-J30-J31</f>
        <v>0</v>
      </c>
      <c r="K32" s="48"/>
      <c r="L32" s="67">
        <f>L29-L30-L31</f>
        <v>0</v>
      </c>
      <c r="M32" s="52"/>
      <c r="N32" s="23"/>
      <c r="AB32" s="62" t="s">
        <v>240</v>
      </c>
      <c r="AC32" s="48"/>
      <c r="AD32" s="67">
        <f>AD29-AD30-AD31</f>
        <v>0</v>
      </c>
      <c r="AE32" s="67">
        <f t="shared" ref="AE32" si="52">AE29-AE30-AE31</f>
        <v>0</v>
      </c>
      <c r="AF32" s="67">
        <f t="shared" ref="AF32" si="53">AF29-AF30-AF31</f>
        <v>0</v>
      </c>
      <c r="AG32" s="67">
        <f t="shared" ref="AG32" si="54">AG29-AG30-AG31</f>
        <v>0</v>
      </c>
      <c r="AH32" s="67">
        <f t="shared" ref="AH32" si="55">AH29-AH30-AH31</f>
        <v>0</v>
      </c>
      <c r="AI32" s="67">
        <f t="shared" ref="AI32" si="56">AI29-AI30-AI31</f>
        <v>0</v>
      </c>
      <c r="AJ32" s="67">
        <f>AJ29-AJ30-AJ31</f>
        <v>0</v>
      </c>
      <c r="AK32" s="48"/>
      <c r="AL32" s="67">
        <f>AL29-AL30-AL31</f>
        <v>0</v>
      </c>
      <c r="AM32" s="52"/>
      <c r="AN32" s="23"/>
      <c r="BB32" s="62" t="s">
        <v>240</v>
      </c>
      <c r="BC32" s="48"/>
      <c r="BD32" s="67">
        <f>BD29-BD30-BD31</f>
        <v>0</v>
      </c>
      <c r="BE32" s="67">
        <f t="shared" ref="BE32" si="57">BE29-BE30-BE31</f>
        <v>0</v>
      </c>
      <c r="BF32" s="67">
        <f t="shared" ref="BF32" si="58">BF29-BF30-BF31</f>
        <v>0</v>
      </c>
      <c r="BG32" s="67">
        <f t="shared" ref="BG32" si="59">BG29-BG30-BG31</f>
        <v>0</v>
      </c>
      <c r="BH32" s="67">
        <f t="shared" ref="BH32" si="60">BH29-BH30-BH31</f>
        <v>0</v>
      </c>
      <c r="BI32" s="67">
        <f t="shared" ref="BI32" si="61">BI29-BI30-BI31</f>
        <v>0</v>
      </c>
      <c r="BJ32" s="67">
        <f>BJ29-BJ30-BJ31</f>
        <v>0</v>
      </c>
      <c r="BK32" s="48"/>
      <c r="BL32" s="67">
        <f>BL29-BL30-BL31</f>
        <v>0</v>
      </c>
      <c r="BM32" s="52"/>
      <c r="BN32" s="23"/>
      <c r="CB32" s="62" t="s">
        <v>240</v>
      </c>
      <c r="CC32" s="48"/>
      <c r="CD32" s="67">
        <f>CD29-CD30-CD31</f>
        <v>0</v>
      </c>
      <c r="CE32" s="67">
        <f t="shared" ref="CE32" si="62">CE29-CE30-CE31</f>
        <v>0</v>
      </c>
      <c r="CF32" s="67">
        <f t="shared" ref="CF32" si="63">CF29-CF30-CF31</f>
        <v>0</v>
      </c>
      <c r="CG32" s="67">
        <f t="shared" ref="CG32" si="64">CG29-CG30-CG31</f>
        <v>0</v>
      </c>
      <c r="CH32" s="67">
        <f t="shared" ref="CH32" si="65">CH29-CH30-CH31</f>
        <v>0</v>
      </c>
      <c r="CI32" s="67">
        <f t="shared" ref="CI32" si="66">CI29-CI30-CI31</f>
        <v>0</v>
      </c>
      <c r="CJ32" s="67">
        <f>CJ29-CJ30-CJ31</f>
        <v>0</v>
      </c>
      <c r="CK32" s="48"/>
      <c r="CL32" s="67">
        <f>CL29-CL30-CL31</f>
        <v>0</v>
      </c>
      <c r="CM32" s="52"/>
      <c r="CN32" s="23"/>
      <c r="CR32" s="40"/>
      <c r="DB32" s="39"/>
    </row>
    <row r="33" spans="2:106" x14ac:dyDescent="0.35">
      <c r="B33" s="47" t="s">
        <v>196</v>
      </c>
      <c r="C33" s="48"/>
      <c r="D33" s="68">
        <f>IF('Standard calc'!D160&gt;0,'Standard calc'!D160,'Detailed calc'!D168)</f>
        <v>0</v>
      </c>
      <c r="E33" s="68">
        <f>IF('Standard calc'!E160&gt;0,'Standard calc'!E160,'Detailed calc'!E168)</f>
        <v>0</v>
      </c>
      <c r="F33" s="68">
        <f>IF('Standard calc'!F160&gt;0,'Standard calc'!F160,'Detailed calc'!F168)</f>
        <v>0</v>
      </c>
      <c r="G33" s="68">
        <f>IF('Standard calc'!G160&gt;0,'Standard calc'!G160,'Detailed calc'!G168)</f>
        <v>0</v>
      </c>
      <c r="H33" s="68">
        <f>IF('Standard calc'!H160&gt;0,'Standard calc'!H160,'Detailed calc'!H168)</f>
        <v>0</v>
      </c>
      <c r="I33" s="68">
        <f>IF('Standard calc'!I160&gt;0,'Standard calc'!I160,'Detailed calc'!I168)</f>
        <v>0</v>
      </c>
      <c r="J33" s="68">
        <f>IF('Standard calc'!J160&gt;0,'Standard calc'!J160,'Detailed calc'!J168)</f>
        <v>0</v>
      </c>
      <c r="K33" s="48"/>
      <c r="L33" s="68">
        <f>SUM(D33:J33)</f>
        <v>0</v>
      </c>
      <c r="M33" s="52" t="e">
        <f>L33/L$27</f>
        <v>#DIV/0!</v>
      </c>
      <c r="AB33" s="47" t="s">
        <v>196</v>
      </c>
      <c r="AC33" s="48"/>
      <c r="AD33" s="68">
        <f>IF('Standard calc'!AD160&gt;0,'Standard calc'!AD160,'Detailed calc'!AD168)</f>
        <v>0</v>
      </c>
      <c r="AE33" s="68">
        <f>IF('Standard calc'!AE160&gt;0,'Standard calc'!AE160,'Detailed calc'!AE168)</f>
        <v>0</v>
      </c>
      <c r="AF33" s="68">
        <f>IF('Standard calc'!AF160&gt;0,'Standard calc'!AF160,'Detailed calc'!AF168)</f>
        <v>0</v>
      </c>
      <c r="AG33" s="68">
        <f>IF('Standard calc'!AG160&gt;0,'Standard calc'!AG160,'Detailed calc'!AG168)</f>
        <v>0</v>
      </c>
      <c r="AH33" s="68">
        <f>IF('Standard calc'!AH160&gt;0,'Standard calc'!AH160,'Detailed calc'!AH168)</f>
        <v>0</v>
      </c>
      <c r="AI33" s="68">
        <f>IF('Standard calc'!AI160&gt;0,'Standard calc'!AI160,'Detailed calc'!AI168)</f>
        <v>0</v>
      </c>
      <c r="AJ33" s="68">
        <f>IF('Standard calc'!AJ160&gt;0,'Standard calc'!AJ160,'Detailed calc'!AJ168)</f>
        <v>0</v>
      </c>
      <c r="AK33" s="48"/>
      <c r="AL33" s="68">
        <f>SUM(AD33:AJ33)</f>
        <v>0</v>
      </c>
      <c r="AM33" s="52" t="e">
        <f>AL33/AL$27</f>
        <v>#DIV/0!</v>
      </c>
      <c r="BB33" s="47" t="s">
        <v>196</v>
      </c>
      <c r="BC33" s="48"/>
      <c r="BD33" s="68">
        <f>IF('Standard calc'!BD160&gt;0,'Standard calc'!BD160,'Detailed calc'!BD168)</f>
        <v>0</v>
      </c>
      <c r="BE33" s="68">
        <f>IF('Standard calc'!BE160&gt;0,'Standard calc'!BE160,'Detailed calc'!BE168)</f>
        <v>0</v>
      </c>
      <c r="BF33" s="68">
        <f>IF('Standard calc'!BF160&gt;0,'Standard calc'!BF160,'Detailed calc'!BF168)</f>
        <v>0</v>
      </c>
      <c r="BG33" s="68">
        <f>IF('Standard calc'!BG160&gt;0,'Standard calc'!BG160,'Detailed calc'!BG168)</f>
        <v>0</v>
      </c>
      <c r="BH33" s="68">
        <f>IF('Standard calc'!BH160&gt;0,'Standard calc'!BH160,'Detailed calc'!BH168)</f>
        <v>0</v>
      </c>
      <c r="BI33" s="68">
        <f>IF('Standard calc'!BI160&gt;0,'Standard calc'!BI160,'Detailed calc'!BI168)</f>
        <v>0</v>
      </c>
      <c r="BJ33" s="68">
        <f>IF('Standard calc'!BJ160&gt;0,'Standard calc'!BJ160,'Detailed calc'!BJ168)</f>
        <v>0</v>
      </c>
      <c r="BK33" s="48"/>
      <c r="BL33" s="68">
        <f>SUM(BD33:BJ33)</f>
        <v>0</v>
      </c>
      <c r="BM33" s="52" t="e">
        <f>BL33/BL$27</f>
        <v>#DIV/0!</v>
      </c>
      <c r="CB33" s="47" t="s">
        <v>196</v>
      </c>
      <c r="CC33" s="48"/>
      <c r="CD33" s="68">
        <f>IF('Standard calc'!CD160&gt;0,'Standard calc'!CD160,'Detailed calc'!CD168)</f>
        <v>0</v>
      </c>
      <c r="CE33" s="68">
        <f>IF('Standard calc'!CE160&gt;0,'Standard calc'!CE160,'Detailed calc'!CE168)</f>
        <v>0</v>
      </c>
      <c r="CF33" s="68">
        <f>IF('Standard calc'!CF160&gt;0,'Standard calc'!CF160,'Detailed calc'!CF168)</f>
        <v>0</v>
      </c>
      <c r="CG33" s="68">
        <f>IF('Standard calc'!CG160&gt;0,'Standard calc'!CG160,'Detailed calc'!CG168)</f>
        <v>0</v>
      </c>
      <c r="CH33" s="68">
        <f>IF('Standard calc'!CH160&gt;0,'Standard calc'!CH160,'Detailed calc'!CH168)</f>
        <v>0</v>
      </c>
      <c r="CI33" s="68">
        <f>IF('Standard calc'!CI160&gt;0,'Standard calc'!CI160,'Detailed calc'!CI168)</f>
        <v>0</v>
      </c>
      <c r="CJ33" s="68">
        <f>IF('Standard calc'!CJ160&gt;0,'Standard calc'!CJ160,'Detailed calc'!CJ168)</f>
        <v>0</v>
      </c>
      <c r="CK33" s="48"/>
      <c r="CL33" s="68">
        <f>SUM(CD33:CJ33)</f>
        <v>0</v>
      </c>
      <c r="CM33" s="52" t="e">
        <f>CL33/CL$27</f>
        <v>#DIV/0!</v>
      </c>
      <c r="CR33" s="40"/>
      <c r="DB33" s="39"/>
    </row>
    <row r="34" spans="2:106" ht="15" thickBot="1" x14ac:dyDescent="0.4">
      <c r="B34" s="53" t="s">
        <v>214</v>
      </c>
      <c r="C34" s="54"/>
      <c r="D34" s="55">
        <f>D32-D33</f>
        <v>0</v>
      </c>
      <c r="E34" s="55">
        <f t="shared" ref="E34:L34" si="67">E32-E33</f>
        <v>0</v>
      </c>
      <c r="F34" s="55">
        <f t="shared" si="67"/>
        <v>0</v>
      </c>
      <c r="G34" s="55">
        <f t="shared" si="67"/>
        <v>0</v>
      </c>
      <c r="H34" s="55">
        <f t="shared" si="67"/>
        <v>0</v>
      </c>
      <c r="I34" s="55">
        <f t="shared" si="67"/>
        <v>0</v>
      </c>
      <c r="J34" s="55">
        <f t="shared" si="67"/>
        <v>0</v>
      </c>
      <c r="K34" s="56"/>
      <c r="L34" s="55">
        <f t="shared" si="67"/>
        <v>0</v>
      </c>
      <c r="M34" s="57" t="e">
        <f>L34/L$27</f>
        <v>#DIV/0!</v>
      </c>
      <c r="N34" s="21">
        <f>IF(L11&gt;0,L11,L15*C18)-((L15*C18)*C20)-((L15*C18)*C21)-IF(P50&gt;0,P50,P47)-IF('Standard calc'!P126&gt;0,'Standard calc'!P126,'Detailed calc'!P135)-IF('Standard calc'!P160&gt;0,'Standard calc'!P160,'Detailed calc'!P168)</f>
        <v>0</v>
      </c>
      <c r="O34" t="s">
        <v>42</v>
      </c>
      <c r="AB34" s="53" t="s">
        <v>214</v>
      </c>
      <c r="AC34" s="54"/>
      <c r="AD34" s="55">
        <f>AD32-AD33</f>
        <v>0</v>
      </c>
      <c r="AE34" s="55">
        <f t="shared" ref="AE34" si="68">AE32-AE33</f>
        <v>0</v>
      </c>
      <c r="AF34" s="55">
        <f t="shared" ref="AF34" si="69">AF32-AF33</f>
        <v>0</v>
      </c>
      <c r="AG34" s="55">
        <f t="shared" ref="AG34" si="70">AG32-AG33</f>
        <v>0</v>
      </c>
      <c r="AH34" s="55">
        <f t="shared" ref="AH34" si="71">AH32-AH33</f>
        <v>0</v>
      </c>
      <c r="AI34" s="55">
        <f t="shared" ref="AI34" si="72">AI32-AI33</f>
        <v>0</v>
      </c>
      <c r="AJ34" s="55">
        <f t="shared" ref="AJ34" si="73">AJ32-AJ33</f>
        <v>0</v>
      </c>
      <c r="AK34" s="56"/>
      <c r="AL34" s="55">
        <f t="shared" ref="AL34" si="74">AL32-AL33</f>
        <v>0</v>
      </c>
      <c r="AM34" s="57" t="e">
        <f>AL34/AL$27</f>
        <v>#DIV/0!</v>
      </c>
      <c r="AN34" s="21">
        <f>IF(AL11&gt;0,AL11,AL15*AC18)-((AL15*AC18)*AC20)-((AL15*AC18)*AC21)-IF(AP50&gt;0,AP50,AP47)-IF('Standard calc'!AP126&gt;0,'Standard calc'!AP126,'Detailed calc'!AP135)-IF('Standard calc'!AP160&gt;0,'Standard calc'!AP160,'Detailed calc'!AP168)</f>
        <v>0</v>
      </c>
      <c r="AO34" t="s">
        <v>42</v>
      </c>
      <c r="BB34" s="53" t="s">
        <v>214</v>
      </c>
      <c r="BC34" s="54"/>
      <c r="BD34" s="55">
        <f>BD32-BD33</f>
        <v>0</v>
      </c>
      <c r="BE34" s="55">
        <f t="shared" ref="BE34" si="75">BE32-BE33</f>
        <v>0</v>
      </c>
      <c r="BF34" s="55">
        <f t="shared" ref="BF34" si="76">BF32-BF33</f>
        <v>0</v>
      </c>
      <c r="BG34" s="55">
        <f t="shared" ref="BG34" si="77">BG32-BG33</f>
        <v>0</v>
      </c>
      <c r="BH34" s="55">
        <f t="shared" ref="BH34" si="78">BH32-BH33</f>
        <v>0</v>
      </c>
      <c r="BI34" s="55">
        <f t="shared" ref="BI34" si="79">BI32-BI33</f>
        <v>0</v>
      </c>
      <c r="BJ34" s="55">
        <f t="shared" ref="BJ34" si="80">BJ32-BJ33</f>
        <v>0</v>
      </c>
      <c r="BK34" s="56"/>
      <c r="BL34" s="55">
        <f t="shared" ref="BL34" si="81">BL32-BL33</f>
        <v>0</v>
      </c>
      <c r="BM34" s="57" t="e">
        <f>BL34/BL$27</f>
        <v>#DIV/0!</v>
      </c>
      <c r="BN34" s="21">
        <f>IF(BL11&gt;0,BL11,BL15*BC18)-((BL15*BC18)*BC20)-((BL15*BC18)*BC21)-IF(BP50&gt;0,BP50,BP47)-IF('Standard calc'!BP126&gt;0,'Standard calc'!BP126,'Detailed calc'!BP135)-IF('Standard calc'!BP160&gt;0,'Standard calc'!BP160,'Detailed calc'!BP168)</f>
        <v>0</v>
      </c>
      <c r="BO34" t="s">
        <v>42</v>
      </c>
      <c r="CB34" s="53" t="s">
        <v>214</v>
      </c>
      <c r="CC34" s="54"/>
      <c r="CD34" s="55">
        <f>CD32-CD33</f>
        <v>0</v>
      </c>
      <c r="CE34" s="55">
        <f t="shared" ref="CE34" si="82">CE32-CE33</f>
        <v>0</v>
      </c>
      <c r="CF34" s="55">
        <f t="shared" ref="CF34" si="83">CF32-CF33</f>
        <v>0</v>
      </c>
      <c r="CG34" s="55">
        <f t="shared" ref="CG34" si="84">CG32-CG33</f>
        <v>0</v>
      </c>
      <c r="CH34" s="55">
        <f t="shared" ref="CH34" si="85">CH32-CH33</f>
        <v>0</v>
      </c>
      <c r="CI34" s="55">
        <f t="shared" ref="CI34" si="86">CI32-CI33</f>
        <v>0</v>
      </c>
      <c r="CJ34" s="55">
        <f t="shared" ref="CJ34" si="87">CJ32-CJ33</f>
        <v>0</v>
      </c>
      <c r="CK34" s="56"/>
      <c r="CL34" s="55">
        <f t="shared" ref="CL34" si="88">CL32-CL33</f>
        <v>0</v>
      </c>
      <c r="CM34" s="57" t="e">
        <f>CL34/CL$27</f>
        <v>#DIV/0!</v>
      </c>
      <c r="CN34" s="21">
        <f>IF(CL11&gt;0,CL11,CL15*CC18)-((CL15*CC18)*CC20)-((CL15*CC18)*CC21)-IF(CP50&gt;0,CP50,CP47)-IF('Standard calc'!CP126&gt;0,'Standard calc'!CP126,'Detailed calc'!CP135)-IF('Standard calc'!CP160&gt;0,'Standard calc'!CP160,'Detailed calc'!CP168)</f>
        <v>0</v>
      </c>
      <c r="CO34" t="s">
        <v>42</v>
      </c>
      <c r="CR34" s="40"/>
      <c r="DB34" s="39"/>
    </row>
    <row r="35" spans="2:106" x14ac:dyDescent="0.35">
      <c r="D35" s="21"/>
      <c r="E35" s="21"/>
      <c r="F35" s="21"/>
      <c r="G35" s="21"/>
      <c r="H35" s="21"/>
      <c r="I35" s="21"/>
      <c r="J35" s="21"/>
      <c r="AD35" s="21"/>
      <c r="AE35" s="21"/>
      <c r="AF35" s="21"/>
      <c r="AG35" s="21"/>
      <c r="AH35" s="21"/>
      <c r="AI35" s="21"/>
      <c r="AJ35" s="21"/>
      <c r="BD35" s="21"/>
      <c r="BE35" s="21"/>
      <c r="BF35" s="21"/>
      <c r="BG35" s="21"/>
      <c r="BH35" s="21"/>
      <c r="BI35" s="21"/>
      <c r="BJ35" s="21"/>
      <c r="CD35" s="21"/>
      <c r="CE35" s="21"/>
      <c r="CF35" s="21"/>
      <c r="CG35" s="21"/>
      <c r="CH35" s="21"/>
      <c r="CI35" s="21"/>
      <c r="CJ35" s="21"/>
      <c r="CR35" s="41"/>
      <c r="CS35" s="42"/>
      <c r="CT35" s="101">
        <f>IFERROR(IF(D9&gt;0,1,0)+IF(E9&gt;0,1,0)+IF(F9,1,0)+IF(G9&gt;0,1,0)+IF(H9&gt;0,1,0)+IF(I9&gt;0,1,0)+IF(J9&gt;0,1,0),0)</f>
        <v>0</v>
      </c>
      <c r="CU35" s="101">
        <f>IFERROR(IF(AD9&gt;0,1,0)+IF(AE9&gt;0,1,0)+IF(AF9&gt;0,1,0)+IF(AG9&gt;0,1,0)+IF(AH9&gt;0,1,0)+IF(AI9&gt;0,1,0)+IF(AJ9&gt;0,1,0),0)</f>
        <v>0</v>
      </c>
      <c r="CV35" s="101">
        <f>IFERROR(IF(BD924&gt;0,1,0)+IF(BE9&gt;0,1,0)+IF(BF9&gt;0,1,0)+IF(BG9&gt;0,1,0)+IF(BH9&gt;0,1,0)+IF(BI9&gt;0,1,0)+IF(BJ9&gt;0,1,0),0)</f>
        <v>0</v>
      </c>
      <c r="CW35" s="101">
        <f>IFERROR(IF(CD9&gt;0,1,0)+IF(CE9&gt;0,1,0)+IF(CF9&gt;0,1,0)+IF(CG9&gt;0,1,0)+IF(CH9&gt;0,1,0)+IF(CI9&gt;0,1,0)+IF(CJ9&gt;0,1,0),0)</f>
        <v>0</v>
      </c>
      <c r="CX35" s="42"/>
      <c r="CY35" s="42"/>
      <c r="CZ35" s="42"/>
      <c r="DA35" s="42"/>
      <c r="DB35" s="43"/>
    </row>
    <row r="36" spans="2:106" ht="15" thickBot="1" x14ac:dyDescent="0.4"/>
    <row r="37" spans="2:106" x14ac:dyDescent="0.35">
      <c r="B37" s="231" t="s">
        <v>147</v>
      </c>
      <c r="C37" s="230"/>
      <c r="D37" s="45" t="s">
        <v>17</v>
      </c>
      <c r="E37" s="45" t="s">
        <v>18</v>
      </c>
      <c r="F37" s="45" t="s">
        <v>19</v>
      </c>
      <c r="G37" s="45" t="s">
        <v>20</v>
      </c>
      <c r="H37" s="45" t="s">
        <v>21</v>
      </c>
      <c r="I37" s="45" t="s">
        <v>22</v>
      </c>
      <c r="J37" s="45" t="s">
        <v>23</v>
      </c>
      <c r="K37" s="44"/>
      <c r="L37" s="45" t="s">
        <v>1</v>
      </c>
      <c r="M37" s="230"/>
      <c r="N37" s="230"/>
      <c r="O37" s="230"/>
      <c r="P37" s="232"/>
      <c r="AB37" s="231" t="s">
        <v>147</v>
      </c>
      <c r="AC37" s="230"/>
      <c r="AD37" s="45" t="s">
        <v>17</v>
      </c>
      <c r="AE37" s="45" t="s">
        <v>18</v>
      </c>
      <c r="AF37" s="45" t="s">
        <v>19</v>
      </c>
      <c r="AG37" s="45" t="s">
        <v>20</v>
      </c>
      <c r="AH37" s="45" t="s">
        <v>21</v>
      </c>
      <c r="AI37" s="45" t="s">
        <v>22</v>
      </c>
      <c r="AJ37" s="45" t="s">
        <v>23</v>
      </c>
      <c r="AK37" s="44"/>
      <c r="AL37" s="45" t="s">
        <v>1</v>
      </c>
      <c r="AM37" s="230"/>
      <c r="AN37" s="230"/>
      <c r="AO37" s="230"/>
      <c r="AP37" s="232"/>
      <c r="BB37" s="231" t="s">
        <v>147</v>
      </c>
      <c r="BC37" s="230"/>
      <c r="BD37" s="45" t="s">
        <v>17</v>
      </c>
      <c r="BE37" s="45" t="s">
        <v>18</v>
      </c>
      <c r="BF37" s="45" t="s">
        <v>19</v>
      </c>
      <c r="BG37" s="45" t="s">
        <v>20</v>
      </c>
      <c r="BH37" s="45" t="s">
        <v>21</v>
      </c>
      <c r="BI37" s="45" t="s">
        <v>22</v>
      </c>
      <c r="BJ37" s="45" t="s">
        <v>23</v>
      </c>
      <c r="BK37" s="44"/>
      <c r="BL37" s="45" t="s">
        <v>1</v>
      </c>
      <c r="BM37" s="230"/>
      <c r="BN37" s="230"/>
      <c r="BO37" s="230"/>
      <c r="BP37" s="232"/>
      <c r="CB37" s="231" t="s">
        <v>147</v>
      </c>
      <c r="CC37" s="230"/>
      <c r="CD37" s="45" t="s">
        <v>17</v>
      </c>
      <c r="CE37" s="45" t="s">
        <v>18</v>
      </c>
      <c r="CF37" s="45" t="s">
        <v>19</v>
      </c>
      <c r="CG37" s="45" t="s">
        <v>20</v>
      </c>
      <c r="CH37" s="45" t="s">
        <v>21</v>
      </c>
      <c r="CI37" s="45" t="s">
        <v>22</v>
      </c>
      <c r="CJ37" s="45" t="s">
        <v>23</v>
      </c>
      <c r="CK37" s="44"/>
      <c r="CL37" s="45" t="s">
        <v>1</v>
      </c>
      <c r="CM37" s="230"/>
      <c r="CN37" s="230"/>
      <c r="CO37" s="230"/>
      <c r="CP37" s="232"/>
    </row>
    <row r="38" spans="2:106" ht="58" x14ac:dyDescent="0.35">
      <c r="B38" s="10"/>
      <c r="C38" s="24"/>
      <c r="D38" s="326" t="s">
        <v>123</v>
      </c>
      <c r="E38" s="326"/>
      <c r="F38" s="326"/>
      <c r="G38" s="326"/>
      <c r="H38" s="326"/>
      <c r="I38" s="326"/>
      <c r="J38" s="326"/>
      <c r="K38" s="14" t="s">
        <v>27</v>
      </c>
      <c r="L38" s="14" t="s">
        <v>10</v>
      </c>
      <c r="M38" s="14" t="s">
        <v>13</v>
      </c>
      <c r="N38" s="14" t="s">
        <v>15</v>
      </c>
      <c r="O38" s="14" t="s">
        <v>1</v>
      </c>
      <c r="P38" s="15" t="s">
        <v>24</v>
      </c>
      <c r="AB38" s="10"/>
      <c r="AC38" s="24"/>
      <c r="AD38" s="326" t="s">
        <v>123</v>
      </c>
      <c r="AE38" s="326"/>
      <c r="AF38" s="326"/>
      <c r="AG38" s="326"/>
      <c r="AH38" s="326"/>
      <c r="AI38" s="326"/>
      <c r="AJ38" s="326"/>
      <c r="AK38" s="14" t="s">
        <v>27</v>
      </c>
      <c r="AL38" s="14" t="s">
        <v>10</v>
      </c>
      <c r="AM38" s="14" t="s">
        <v>13</v>
      </c>
      <c r="AN38" s="14" t="s">
        <v>15</v>
      </c>
      <c r="AO38" s="14" t="s">
        <v>1</v>
      </c>
      <c r="AP38" s="15" t="s">
        <v>24</v>
      </c>
      <c r="BB38" s="10"/>
      <c r="BC38" s="24"/>
      <c r="BD38" s="326" t="s">
        <v>123</v>
      </c>
      <c r="BE38" s="326"/>
      <c r="BF38" s="326"/>
      <c r="BG38" s="326"/>
      <c r="BH38" s="326"/>
      <c r="BI38" s="326"/>
      <c r="BJ38" s="326"/>
      <c r="BK38" s="14" t="s">
        <v>27</v>
      </c>
      <c r="BL38" s="14" t="s">
        <v>10</v>
      </c>
      <c r="BM38" s="14" t="s">
        <v>13</v>
      </c>
      <c r="BN38" s="14" t="s">
        <v>15</v>
      </c>
      <c r="BO38" s="14" t="s">
        <v>1</v>
      </c>
      <c r="BP38" s="15" t="s">
        <v>24</v>
      </c>
      <c r="CB38" s="10"/>
      <c r="CC38" s="24"/>
      <c r="CD38" s="326" t="s">
        <v>123</v>
      </c>
      <c r="CE38" s="326"/>
      <c r="CF38" s="326"/>
      <c r="CG38" s="326"/>
      <c r="CH38" s="326"/>
      <c r="CI38" s="326"/>
      <c r="CJ38" s="326"/>
      <c r="CK38" s="14" t="s">
        <v>27</v>
      </c>
      <c r="CL38" s="14" t="s">
        <v>10</v>
      </c>
      <c r="CM38" s="14" t="s">
        <v>13</v>
      </c>
      <c r="CN38" s="14" t="s">
        <v>15</v>
      </c>
      <c r="CO38" s="14" t="s">
        <v>1</v>
      </c>
      <c r="CP38" s="15" t="s">
        <v>24</v>
      </c>
    </row>
    <row r="39" spans="2:106" x14ac:dyDescent="0.35">
      <c r="B39" s="7"/>
      <c r="C39" s="12"/>
      <c r="D39" s="191"/>
      <c r="E39" s="191"/>
      <c r="F39" s="191"/>
      <c r="G39" s="191"/>
      <c r="H39" s="191"/>
      <c r="I39" s="191"/>
      <c r="J39" s="191"/>
      <c r="L39" s="183"/>
      <c r="M39" s="121"/>
      <c r="N39" s="121"/>
      <c r="O39" s="16"/>
      <c r="P39" s="18"/>
      <c r="AB39" s="7"/>
      <c r="AC39" s="12"/>
      <c r="AD39" s="191"/>
      <c r="AE39" s="191"/>
      <c r="AF39" s="191"/>
      <c r="AG39" s="191"/>
      <c r="AH39" s="191"/>
      <c r="AI39" s="191"/>
      <c r="AJ39" s="191"/>
      <c r="AL39" s="183"/>
      <c r="AM39" s="121"/>
      <c r="AN39" s="121"/>
      <c r="AO39" s="16"/>
      <c r="AP39" s="18"/>
      <c r="BB39" s="7"/>
      <c r="BC39" s="12"/>
      <c r="BD39" s="191"/>
      <c r="BE39" s="191"/>
      <c r="BF39" s="191"/>
      <c r="BG39" s="191"/>
      <c r="BH39" s="191"/>
      <c r="BI39" s="191"/>
      <c r="BJ39" s="191"/>
      <c r="BL39" s="183"/>
      <c r="BM39" s="121"/>
      <c r="BN39" s="121"/>
      <c r="BO39" s="16"/>
      <c r="BP39" s="18"/>
      <c r="CB39" s="7"/>
      <c r="CC39" s="12"/>
      <c r="CD39" s="191"/>
      <c r="CE39" s="191"/>
      <c r="CF39" s="191"/>
      <c r="CG39" s="191"/>
      <c r="CH39" s="191"/>
      <c r="CI39" s="191"/>
      <c r="CJ39" s="191"/>
      <c r="CL39" s="183"/>
      <c r="CM39" s="121"/>
      <c r="CN39" s="121"/>
      <c r="CO39" s="16"/>
      <c r="CP39" s="18"/>
    </row>
    <row r="40" spans="2:106" x14ac:dyDescent="0.35">
      <c r="B40" s="26" t="s">
        <v>216</v>
      </c>
      <c r="C40" s="12"/>
      <c r="D40" s="191"/>
      <c r="E40" s="191"/>
      <c r="F40" s="191"/>
      <c r="G40" s="191"/>
      <c r="H40" s="191"/>
      <c r="I40" s="191"/>
      <c r="J40" s="191"/>
      <c r="L40" s="183"/>
      <c r="M40" s="121"/>
      <c r="N40" s="121"/>
      <c r="O40" s="16"/>
      <c r="P40" s="18"/>
      <c r="AB40" s="26" t="s">
        <v>216</v>
      </c>
      <c r="AC40" s="12"/>
      <c r="AD40" s="191"/>
      <c r="AE40" s="191"/>
      <c r="AF40" s="191"/>
      <c r="AG40" s="191"/>
      <c r="AH40" s="191"/>
      <c r="AI40" s="191"/>
      <c r="AJ40" s="191"/>
      <c r="AL40" s="183"/>
      <c r="AM40" s="121"/>
      <c r="AN40" s="121"/>
      <c r="AO40" s="16"/>
      <c r="AP40" s="18"/>
      <c r="BB40" s="26" t="s">
        <v>216</v>
      </c>
      <c r="BC40" s="12"/>
      <c r="BD40" s="191"/>
      <c r="BE40" s="191"/>
      <c r="BF40" s="191"/>
      <c r="BG40" s="191"/>
      <c r="BH40" s="191"/>
      <c r="BI40" s="191"/>
      <c r="BJ40" s="191"/>
      <c r="BL40" s="183"/>
      <c r="BM40" s="121"/>
      <c r="BN40" s="121"/>
      <c r="BO40" s="16"/>
      <c r="BP40" s="18"/>
      <c r="CB40" s="26" t="s">
        <v>216</v>
      </c>
      <c r="CC40" s="12"/>
      <c r="CD40" s="191"/>
      <c r="CE40" s="191"/>
      <c r="CF40" s="191"/>
      <c r="CG40" s="191"/>
      <c r="CH40" s="191"/>
      <c r="CI40" s="191"/>
      <c r="CJ40" s="191"/>
      <c r="CL40" s="183"/>
      <c r="CM40" s="121"/>
      <c r="CN40" s="121"/>
      <c r="CO40" s="16"/>
      <c r="CP40" s="18"/>
    </row>
    <row r="41" spans="2:106" x14ac:dyDescent="0.35">
      <c r="B41" s="89" t="s">
        <v>272</v>
      </c>
      <c r="C41" s="264" t="s">
        <v>198</v>
      </c>
      <c r="D41" s="86"/>
      <c r="E41" s="86"/>
      <c r="F41" s="86"/>
      <c r="G41" s="86"/>
      <c r="H41" s="86"/>
      <c r="I41" s="86"/>
      <c r="J41" s="86"/>
      <c r="K41">
        <f t="shared" ref="K41:K46" si="89">SUM(D41:J41)</f>
        <v>0</v>
      </c>
      <c r="L41" s="119">
        <v>0</v>
      </c>
      <c r="M41" s="87">
        <v>0.1105</v>
      </c>
      <c r="N41" s="88">
        <v>0.08</v>
      </c>
      <c r="O41" s="27">
        <f>L41*(1+M41+N41)</f>
        <v>0</v>
      </c>
      <c r="P41" s="18">
        <f>K41*O41</f>
        <v>0</v>
      </c>
      <c r="AB41" s="89" t="str">
        <f>B41</f>
        <v>Shop manager</v>
      </c>
      <c r="AC41" s="264" t="s">
        <v>198</v>
      </c>
      <c r="AD41" s="86"/>
      <c r="AE41" s="86"/>
      <c r="AF41" s="86"/>
      <c r="AG41" s="86"/>
      <c r="AH41" s="86"/>
      <c r="AI41" s="86"/>
      <c r="AJ41" s="86"/>
      <c r="AK41">
        <f t="shared" ref="AK41:AK46" si="90">SUM(AD41:AJ41)</f>
        <v>0</v>
      </c>
      <c r="AL41" s="119">
        <f>L41</f>
        <v>0</v>
      </c>
      <c r="AM41" s="87">
        <v>0.1105</v>
      </c>
      <c r="AN41" s="88">
        <v>0.08</v>
      </c>
      <c r="AO41" s="27">
        <f>AL41*(1+AM41+AN41)</f>
        <v>0</v>
      </c>
      <c r="AP41" s="18">
        <f>AK41*AO41</f>
        <v>0</v>
      </c>
      <c r="BB41" s="89" t="str">
        <f>AB41</f>
        <v>Shop manager</v>
      </c>
      <c r="BC41" s="264" t="s">
        <v>198</v>
      </c>
      <c r="BD41" s="86"/>
      <c r="BE41" s="86"/>
      <c r="BF41" s="86"/>
      <c r="BG41" s="86"/>
      <c r="BH41" s="86"/>
      <c r="BI41" s="86"/>
      <c r="BJ41" s="86"/>
      <c r="BK41">
        <f t="shared" ref="BK41:BK46" si="91">SUM(BD41:BJ41)</f>
        <v>0</v>
      </c>
      <c r="BL41" s="119">
        <f>AL41</f>
        <v>0</v>
      </c>
      <c r="BM41" s="87">
        <v>0.1105</v>
      </c>
      <c r="BN41" s="88">
        <v>0.08</v>
      </c>
      <c r="BO41" s="27">
        <f>BL41*(1+BM41+BN41)</f>
        <v>0</v>
      </c>
      <c r="BP41" s="18">
        <f>BK41*BO41</f>
        <v>0</v>
      </c>
      <c r="CB41" s="89" t="str">
        <f>BB41</f>
        <v>Shop manager</v>
      </c>
      <c r="CC41" s="264" t="s">
        <v>198</v>
      </c>
      <c r="CD41" s="86"/>
      <c r="CE41" s="86"/>
      <c r="CF41" s="86"/>
      <c r="CG41" s="86"/>
      <c r="CH41" s="86"/>
      <c r="CI41" s="86"/>
      <c r="CJ41" s="86"/>
      <c r="CK41">
        <f t="shared" ref="CK41:CK46" si="92">SUM(CD41:CJ41)</f>
        <v>0</v>
      </c>
      <c r="CL41" s="119">
        <f>BL41</f>
        <v>0</v>
      </c>
      <c r="CM41" s="87">
        <v>0.1105</v>
      </c>
      <c r="CN41" s="88">
        <v>0.08</v>
      </c>
      <c r="CO41" s="27">
        <f>CL41*(1+CM41+CN41)</f>
        <v>0</v>
      </c>
      <c r="CP41" s="18">
        <f>CK41*CO41</f>
        <v>0</v>
      </c>
    </row>
    <row r="42" spans="2:106" x14ac:dyDescent="0.35">
      <c r="B42" s="89" t="s">
        <v>286</v>
      </c>
      <c r="C42" s="264" t="s">
        <v>198</v>
      </c>
      <c r="D42" s="86"/>
      <c r="E42" s="86"/>
      <c r="F42" s="86"/>
      <c r="G42" s="86"/>
      <c r="H42" s="86"/>
      <c r="I42" s="86"/>
      <c r="J42" s="86"/>
      <c r="K42">
        <f t="shared" si="89"/>
        <v>0</v>
      </c>
      <c r="L42" s="119">
        <v>0</v>
      </c>
      <c r="M42" s="87">
        <v>0.1105</v>
      </c>
      <c r="N42" s="88">
        <v>0.08</v>
      </c>
      <c r="O42" s="27">
        <f t="shared" ref="O42:O46" si="93">L42*(1+M42+N42)</f>
        <v>0</v>
      </c>
      <c r="P42" s="18">
        <f t="shared" ref="P42:P46" si="94">K42*O42</f>
        <v>0</v>
      </c>
      <c r="AB42" s="89" t="str">
        <f t="shared" ref="AB42:AB46" si="95">B42</f>
        <v>Shop assistant</v>
      </c>
      <c r="AC42" s="264" t="s">
        <v>198</v>
      </c>
      <c r="AD42" s="86"/>
      <c r="AE42" s="86"/>
      <c r="AF42" s="86"/>
      <c r="AG42" s="86"/>
      <c r="AH42" s="86"/>
      <c r="AI42" s="86"/>
      <c r="AJ42" s="86"/>
      <c r="AK42">
        <f t="shared" si="90"/>
        <v>0</v>
      </c>
      <c r="AL42" s="119">
        <f t="shared" ref="AL42:AL46" si="96">L42</f>
        <v>0</v>
      </c>
      <c r="AM42" s="87">
        <v>0.1105</v>
      </c>
      <c r="AN42" s="88">
        <v>0.08</v>
      </c>
      <c r="AO42" s="27">
        <f t="shared" ref="AO42:AO46" si="97">AL42*(1+AM42+AN42)</f>
        <v>0</v>
      </c>
      <c r="AP42" s="18">
        <f t="shared" ref="AP42:AP46" si="98">AK42*AO42</f>
        <v>0</v>
      </c>
      <c r="BB42" s="89" t="str">
        <f t="shared" ref="BB42:BB46" si="99">AB42</f>
        <v>Shop assistant</v>
      </c>
      <c r="BC42" s="264" t="s">
        <v>198</v>
      </c>
      <c r="BD42" s="86"/>
      <c r="BE42" s="86"/>
      <c r="BF42" s="86"/>
      <c r="BG42" s="86"/>
      <c r="BH42" s="86"/>
      <c r="BI42" s="86"/>
      <c r="BJ42" s="86"/>
      <c r="BK42">
        <f t="shared" si="91"/>
        <v>0</v>
      </c>
      <c r="BL42" s="119">
        <f t="shared" ref="BL42:BL46" si="100">AL42</f>
        <v>0</v>
      </c>
      <c r="BM42" s="87">
        <v>0.1105</v>
      </c>
      <c r="BN42" s="88">
        <v>0.08</v>
      </c>
      <c r="BO42" s="27">
        <f t="shared" ref="BO42:BO46" si="101">BL42*(1+BM42+BN42)</f>
        <v>0</v>
      </c>
      <c r="BP42" s="18">
        <f t="shared" ref="BP42:BP46" si="102">BK42*BO42</f>
        <v>0</v>
      </c>
      <c r="CB42" s="89" t="str">
        <f t="shared" ref="CB42:CB46" si="103">BB42</f>
        <v>Shop assistant</v>
      </c>
      <c r="CC42" s="264" t="s">
        <v>198</v>
      </c>
      <c r="CD42" s="86"/>
      <c r="CE42" s="86"/>
      <c r="CF42" s="86"/>
      <c r="CG42" s="86"/>
      <c r="CH42" s="86"/>
      <c r="CI42" s="86"/>
      <c r="CJ42" s="86"/>
      <c r="CK42">
        <f t="shared" si="92"/>
        <v>0</v>
      </c>
      <c r="CL42" s="119">
        <f t="shared" ref="CL42:CL46" si="104">BL42</f>
        <v>0</v>
      </c>
      <c r="CM42" s="87">
        <v>0.1105</v>
      </c>
      <c r="CN42" s="88">
        <v>0.08</v>
      </c>
      <c r="CO42" s="27">
        <f t="shared" ref="CO42:CO46" si="105">CL42*(1+CM42+CN42)</f>
        <v>0</v>
      </c>
      <c r="CP42" s="18">
        <f t="shared" ref="CP42:CP46" si="106">CK42*CO42</f>
        <v>0</v>
      </c>
    </row>
    <row r="43" spans="2:106" x14ac:dyDescent="0.35">
      <c r="B43" s="89"/>
      <c r="C43" s="264" t="s">
        <v>198</v>
      </c>
      <c r="D43" s="86"/>
      <c r="E43" s="86"/>
      <c r="F43" s="86"/>
      <c r="G43" s="86"/>
      <c r="H43" s="86"/>
      <c r="I43" s="86"/>
      <c r="J43" s="86"/>
      <c r="K43">
        <f t="shared" si="89"/>
        <v>0</v>
      </c>
      <c r="L43" s="119">
        <v>0</v>
      </c>
      <c r="M43" s="87">
        <v>8.7999999999999995E-2</v>
      </c>
      <c r="N43" s="88">
        <v>0.08</v>
      </c>
      <c r="O43" s="27">
        <f t="shared" si="93"/>
        <v>0</v>
      </c>
      <c r="P43" s="18">
        <f t="shared" si="94"/>
        <v>0</v>
      </c>
      <c r="AB43" s="89">
        <f t="shared" si="95"/>
        <v>0</v>
      </c>
      <c r="AC43" s="264" t="s">
        <v>198</v>
      </c>
      <c r="AD43" s="86"/>
      <c r="AE43" s="86"/>
      <c r="AF43" s="86"/>
      <c r="AG43" s="86"/>
      <c r="AH43" s="86"/>
      <c r="AI43" s="86"/>
      <c r="AJ43" s="86"/>
      <c r="AK43">
        <f t="shared" si="90"/>
        <v>0</v>
      </c>
      <c r="AL43" s="119">
        <f t="shared" si="96"/>
        <v>0</v>
      </c>
      <c r="AM43" s="87">
        <v>8.7999999999999995E-2</v>
      </c>
      <c r="AN43" s="88">
        <v>0.08</v>
      </c>
      <c r="AO43" s="27">
        <f t="shared" si="97"/>
        <v>0</v>
      </c>
      <c r="AP43" s="18">
        <f t="shared" si="98"/>
        <v>0</v>
      </c>
      <c r="BB43" s="89">
        <f t="shared" si="99"/>
        <v>0</v>
      </c>
      <c r="BC43" s="264" t="s">
        <v>198</v>
      </c>
      <c r="BD43" s="86"/>
      <c r="BE43" s="86"/>
      <c r="BF43" s="86"/>
      <c r="BG43" s="86"/>
      <c r="BH43" s="86"/>
      <c r="BI43" s="86"/>
      <c r="BJ43" s="86"/>
      <c r="BK43">
        <f t="shared" si="91"/>
        <v>0</v>
      </c>
      <c r="BL43" s="119">
        <f t="shared" si="100"/>
        <v>0</v>
      </c>
      <c r="BM43" s="87">
        <v>8.7999999999999995E-2</v>
      </c>
      <c r="BN43" s="88">
        <v>0.08</v>
      </c>
      <c r="BO43" s="27">
        <f t="shared" si="101"/>
        <v>0</v>
      </c>
      <c r="BP43" s="18">
        <f t="shared" si="102"/>
        <v>0</v>
      </c>
      <c r="CB43" s="89">
        <f t="shared" si="103"/>
        <v>0</v>
      </c>
      <c r="CC43" s="264" t="s">
        <v>198</v>
      </c>
      <c r="CD43" s="86"/>
      <c r="CE43" s="86"/>
      <c r="CF43" s="86"/>
      <c r="CG43" s="86"/>
      <c r="CH43" s="86"/>
      <c r="CI43" s="86"/>
      <c r="CJ43" s="86"/>
      <c r="CK43">
        <f t="shared" si="92"/>
        <v>0</v>
      </c>
      <c r="CL43" s="119">
        <f t="shared" si="104"/>
        <v>0</v>
      </c>
      <c r="CM43" s="87">
        <v>8.7999999999999995E-2</v>
      </c>
      <c r="CN43" s="88">
        <v>0.08</v>
      </c>
      <c r="CO43" s="27">
        <f t="shared" si="105"/>
        <v>0</v>
      </c>
      <c r="CP43" s="18">
        <f t="shared" si="106"/>
        <v>0</v>
      </c>
    </row>
    <row r="44" spans="2:106" x14ac:dyDescent="0.35">
      <c r="B44" s="89"/>
      <c r="C44" s="264" t="s">
        <v>198</v>
      </c>
      <c r="D44" s="86"/>
      <c r="E44" s="86"/>
      <c r="F44" s="86"/>
      <c r="G44" s="86"/>
      <c r="H44" s="86"/>
      <c r="I44" s="86"/>
      <c r="J44" s="86"/>
      <c r="K44">
        <f t="shared" si="89"/>
        <v>0</v>
      </c>
      <c r="L44" s="119">
        <v>0</v>
      </c>
      <c r="M44" s="87">
        <v>8.7999999999999995E-2</v>
      </c>
      <c r="N44" s="88">
        <v>0.08</v>
      </c>
      <c r="O44" s="27">
        <f t="shared" si="93"/>
        <v>0</v>
      </c>
      <c r="P44" s="18">
        <f t="shared" si="94"/>
        <v>0</v>
      </c>
      <c r="AB44" s="89">
        <f t="shared" si="95"/>
        <v>0</v>
      </c>
      <c r="AC44" s="264" t="s">
        <v>198</v>
      </c>
      <c r="AD44" s="86"/>
      <c r="AE44" s="86"/>
      <c r="AF44" s="86"/>
      <c r="AG44" s="86"/>
      <c r="AH44" s="86"/>
      <c r="AI44" s="86"/>
      <c r="AJ44" s="86"/>
      <c r="AK44">
        <f t="shared" si="90"/>
        <v>0</v>
      </c>
      <c r="AL44" s="119">
        <f t="shared" si="96"/>
        <v>0</v>
      </c>
      <c r="AM44" s="87">
        <v>8.7999999999999995E-2</v>
      </c>
      <c r="AN44" s="88">
        <v>0.08</v>
      </c>
      <c r="AO44" s="27">
        <f t="shared" si="97"/>
        <v>0</v>
      </c>
      <c r="AP44" s="18">
        <f t="shared" si="98"/>
        <v>0</v>
      </c>
      <c r="BB44" s="89">
        <f t="shared" si="99"/>
        <v>0</v>
      </c>
      <c r="BC44" s="264" t="s">
        <v>198</v>
      </c>
      <c r="BD44" s="86"/>
      <c r="BE44" s="86"/>
      <c r="BF44" s="86"/>
      <c r="BG44" s="86"/>
      <c r="BH44" s="86"/>
      <c r="BI44" s="86"/>
      <c r="BJ44" s="86"/>
      <c r="BK44">
        <f t="shared" si="91"/>
        <v>0</v>
      </c>
      <c r="BL44" s="119">
        <f t="shared" si="100"/>
        <v>0</v>
      </c>
      <c r="BM44" s="87">
        <v>8.7999999999999995E-2</v>
      </c>
      <c r="BN44" s="88">
        <v>0.08</v>
      </c>
      <c r="BO44" s="27">
        <f t="shared" si="101"/>
        <v>0</v>
      </c>
      <c r="BP44" s="18">
        <f t="shared" si="102"/>
        <v>0</v>
      </c>
      <c r="CB44" s="89">
        <f t="shared" si="103"/>
        <v>0</v>
      </c>
      <c r="CC44" s="264" t="s">
        <v>198</v>
      </c>
      <c r="CD44" s="86"/>
      <c r="CE44" s="86"/>
      <c r="CF44" s="86"/>
      <c r="CG44" s="86"/>
      <c r="CH44" s="86"/>
      <c r="CI44" s="86"/>
      <c r="CJ44" s="86"/>
      <c r="CK44">
        <f t="shared" si="92"/>
        <v>0</v>
      </c>
      <c r="CL44" s="119">
        <f t="shared" si="104"/>
        <v>0</v>
      </c>
      <c r="CM44" s="87">
        <v>8.7999999999999995E-2</v>
      </c>
      <c r="CN44" s="88">
        <v>0.08</v>
      </c>
      <c r="CO44" s="27">
        <f t="shared" si="105"/>
        <v>0</v>
      </c>
      <c r="CP44" s="18">
        <f t="shared" si="106"/>
        <v>0</v>
      </c>
    </row>
    <row r="45" spans="2:106" x14ac:dyDescent="0.35">
      <c r="B45" s="89"/>
      <c r="C45" s="264" t="s">
        <v>198</v>
      </c>
      <c r="D45" s="86"/>
      <c r="E45" s="86"/>
      <c r="F45" s="86"/>
      <c r="G45" s="86"/>
      <c r="H45" s="86"/>
      <c r="I45" s="86"/>
      <c r="J45" s="86"/>
      <c r="K45">
        <f t="shared" si="89"/>
        <v>0</v>
      </c>
      <c r="L45" s="119">
        <v>0</v>
      </c>
      <c r="M45" s="87">
        <v>8.7999999999999995E-2</v>
      </c>
      <c r="N45" s="88">
        <v>0.08</v>
      </c>
      <c r="O45" s="27">
        <f t="shared" si="93"/>
        <v>0</v>
      </c>
      <c r="P45" s="18">
        <f t="shared" si="94"/>
        <v>0</v>
      </c>
      <c r="AB45" s="89">
        <f t="shared" si="95"/>
        <v>0</v>
      </c>
      <c r="AC45" s="264" t="s">
        <v>198</v>
      </c>
      <c r="AD45" s="86"/>
      <c r="AE45" s="86"/>
      <c r="AF45" s="86"/>
      <c r="AG45" s="86"/>
      <c r="AH45" s="86"/>
      <c r="AI45" s="86"/>
      <c r="AJ45" s="86"/>
      <c r="AK45">
        <f t="shared" si="90"/>
        <v>0</v>
      </c>
      <c r="AL45" s="119">
        <f t="shared" si="96"/>
        <v>0</v>
      </c>
      <c r="AM45" s="87">
        <v>8.7999999999999995E-2</v>
      </c>
      <c r="AN45" s="88">
        <v>0.08</v>
      </c>
      <c r="AO45" s="27">
        <f t="shared" si="97"/>
        <v>0</v>
      </c>
      <c r="AP45" s="18">
        <f t="shared" si="98"/>
        <v>0</v>
      </c>
      <c r="BB45" s="89">
        <f t="shared" si="99"/>
        <v>0</v>
      </c>
      <c r="BC45" s="264" t="s">
        <v>198</v>
      </c>
      <c r="BD45" s="86"/>
      <c r="BE45" s="86"/>
      <c r="BF45" s="86"/>
      <c r="BG45" s="86"/>
      <c r="BH45" s="86"/>
      <c r="BI45" s="86"/>
      <c r="BJ45" s="86"/>
      <c r="BK45">
        <f t="shared" si="91"/>
        <v>0</v>
      </c>
      <c r="BL45" s="119">
        <f t="shared" si="100"/>
        <v>0</v>
      </c>
      <c r="BM45" s="87">
        <v>8.7999999999999995E-2</v>
      </c>
      <c r="BN45" s="88">
        <v>0.08</v>
      </c>
      <c r="BO45" s="27">
        <f t="shared" si="101"/>
        <v>0</v>
      </c>
      <c r="BP45" s="18">
        <f t="shared" si="102"/>
        <v>0</v>
      </c>
      <c r="CB45" s="89">
        <f t="shared" si="103"/>
        <v>0</v>
      </c>
      <c r="CC45" s="264" t="s">
        <v>198</v>
      </c>
      <c r="CD45" s="86"/>
      <c r="CE45" s="86"/>
      <c r="CF45" s="86"/>
      <c r="CG45" s="86"/>
      <c r="CH45" s="86"/>
      <c r="CI45" s="86"/>
      <c r="CJ45" s="86"/>
      <c r="CK45">
        <f t="shared" si="92"/>
        <v>0</v>
      </c>
      <c r="CL45" s="119">
        <f t="shared" si="104"/>
        <v>0</v>
      </c>
      <c r="CM45" s="87">
        <v>8.7999999999999995E-2</v>
      </c>
      <c r="CN45" s="88">
        <v>0.08</v>
      </c>
      <c r="CO45" s="27">
        <f t="shared" si="105"/>
        <v>0</v>
      </c>
      <c r="CP45" s="18">
        <f t="shared" si="106"/>
        <v>0</v>
      </c>
    </row>
    <row r="46" spans="2:106" x14ac:dyDescent="0.35">
      <c r="B46" s="89"/>
      <c r="C46" s="264" t="s">
        <v>198</v>
      </c>
      <c r="D46" s="86"/>
      <c r="E46" s="86"/>
      <c r="F46" s="86"/>
      <c r="G46" s="86"/>
      <c r="H46" s="86"/>
      <c r="I46" s="86"/>
      <c r="J46" s="86"/>
      <c r="K46">
        <f t="shared" si="89"/>
        <v>0</v>
      </c>
      <c r="L46" s="119">
        <v>0</v>
      </c>
      <c r="M46" s="87">
        <v>8.7999999999999995E-2</v>
      </c>
      <c r="N46" s="88">
        <v>0.08</v>
      </c>
      <c r="O46" s="27">
        <f t="shared" si="93"/>
        <v>0</v>
      </c>
      <c r="P46" s="18">
        <f t="shared" si="94"/>
        <v>0</v>
      </c>
      <c r="AB46" s="89">
        <f t="shared" si="95"/>
        <v>0</v>
      </c>
      <c r="AC46" s="264" t="s">
        <v>198</v>
      </c>
      <c r="AD46" s="86"/>
      <c r="AE46" s="86"/>
      <c r="AF46" s="86"/>
      <c r="AG46" s="86"/>
      <c r="AH46" s="86"/>
      <c r="AI46" s="86"/>
      <c r="AJ46" s="86"/>
      <c r="AK46">
        <f t="shared" si="90"/>
        <v>0</v>
      </c>
      <c r="AL46" s="119">
        <f t="shared" si="96"/>
        <v>0</v>
      </c>
      <c r="AM46" s="87">
        <v>8.7999999999999995E-2</v>
      </c>
      <c r="AN46" s="88">
        <v>0.08</v>
      </c>
      <c r="AO46" s="27">
        <f t="shared" si="97"/>
        <v>0</v>
      </c>
      <c r="AP46" s="18">
        <f t="shared" si="98"/>
        <v>0</v>
      </c>
      <c r="BB46" s="89">
        <f t="shared" si="99"/>
        <v>0</v>
      </c>
      <c r="BC46" s="264" t="s">
        <v>198</v>
      </c>
      <c r="BD46" s="86"/>
      <c r="BE46" s="86"/>
      <c r="BF46" s="86"/>
      <c r="BG46" s="86"/>
      <c r="BH46" s="86"/>
      <c r="BI46" s="86"/>
      <c r="BJ46" s="86"/>
      <c r="BK46">
        <f t="shared" si="91"/>
        <v>0</v>
      </c>
      <c r="BL46" s="119">
        <f t="shared" si="100"/>
        <v>0</v>
      </c>
      <c r="BM46" s="87">
        <v>8.7999999999999995E-2</v>
      </c>
      <c r="BN46" s="88">
        <v>0.08</v>
      </c>
      <c r="BO46" s="27">
        <f t="shared" si="101"/>
        <v>0</v>
      </c>
      <c r="BP46" s="18">
        <f t="shared" si="102"/>
        <v>0</v>
      </c>
      <c r="CB46" s="89">
        <f t="shared" si="103"/>
        <v>0</v>
      </c>
      <c r="CC46" s="264" t="s">
        <v>198</v>
      </c>
      <c r="CD46" s="86"/>
      <c r="CE46" s="86"/>
      <c r="CF46" s="86"/>
      <c r="CG46" s="86"/>
      <c r="CH46" s="86"/>
      <c r="CI46" s="86"/>
      <c r="CJ46" s="86"/>
      <c r="CK46">
        <f t="shared" si="92"/>
        <v>0</v>
      </c>
      <c r="CL46" s="119">
        <f t="shared" si="104"/>
        <v>0</v>
      </c>
      <c r="CM46" s="87">
        <v>8.7999999999999995E-2</v>
      </c>
      <c r="CN46" s="88">
        <v>0.08</v>
      </c>
      <c r="CO46" s="27">
        <f t="shared" si="105"/>
        <v>0</v>
      </c>
      <c r="CP46" s="18">
        <f t="shared" si="106"/>
        <v>0</v>
      </c>
    </row>
    <row r="47" spans="2:106" x14ac:dyDescent="0.35">
      <c r="B47" s="7" t="s">
        <v>132</v>
      </c>
      <c r="C47" s="264"/>
      <c r="D47" s="191">
        <f>(D41*O41)+(D42*O42)+(D43*O43)+(D44*O44)+(D45*O45)</f>
        <v>0</v>
      </c>
      <c r="E47" s="191">
        <f>(E41*O41)+(E42*O42)+(E43*O43)+(E44*O44)+(E45*O45)+(E46*O46)</f>
        <v>0</v>
      </c>
      <c r="F47" s="191">
        <f>(F41*O41)+(F42*O42)+(F43*O43)+(F44*O44)+(F45*O45)+(F46*O46)</f>
        <v>0</v>
      </c>
      <c r="G47" s="191">
        <f>(G41*O41)+(G42*O42)+(G43*O43)+(G44*O44)+(G45*O45)+(G46*O46)</f>
        <v>0</v>
      </c>
      <c r="H47" s="191">
        <f>(H41*O41)+(H42*O42)+(H43*O43)+(H44*O44)+(H45*O45)+(H46*O46)</f>
        <v>0</v>
      </c>
      <c r="I47" s="191">
        <f>(I41*O41)+(I42*O42)+(I43*O43)+(I44*O44)+(I45*O45)+(I46*O46)</f>
        <v>0</v>
      </c>
      <c r="J47" s="191">
        <f>(J41*O41)+(J42*O42)+(J43*O43)+(J44*O44)+(J45*O45)+(J46*O46)</f>
        <v>0</v>
      </c>
      <c r="L47" s="183"/>
      <c r="M47" s="121"/>
      <c r="N47" s="121"/>
      <c r="O47" s="16"/>
      <c r="P47" s="19">
        <f>SUM(P41:P46)</f>
        <v>0</v>
      </c>
      <c r="AB47" s="7" t="s">
        <v>132</v>
      </c>
      <c r="AC47" s="264"/>
      <c r="AD47" s="191">
        <f>(AD41*AO41)+(AD42*AO42)+(AD43*AO43)+(AD44*AO44)+(AD45*AO45)</f>
        <v>0</v>
      </c>
      <c r="AE47" s="191">
        <f>(AE41*AO41)+(AE42*AO42)+(AE43*AO43)+(AE44*AO44)+(AE45*AO45)+(AE46*AO46)</f>
        <v>0</v>
      </c>
      <c r="AF47" s="191">
        <f>(AF41*AO41)+(AF42*AO42)+(AF43*AO43)+(AF44*AO44)+(AF45*AO45)+(AF46*AO46)</f>
        <v>0</v>
      </c>
      <c r="AG47" s="191">
        <f>(AG41*AO41)+(AG42*AO42)+(AG43*AO43)+(AG44*AO44)+(AG45*AO45)+(AG46*AO46)</f>
        <v>0</v>
      </c>
      <c r="AH47" s="191">
        <f>(AH41*AO41)+(AH42*AO42)+(AH43*AO43)+(AH44*AO44)+(AH45*AO45)+(AH46*AO46)</f>
        <v>0</v>
      </c>
      <c r="AI47" s="191">
        <f>(AI41*AO41)+(AI42*AO42)+(AI43*AO43)+(AI44*AO44)+(AI45*AO45)+(AI46*AO46)</f>
        <v>0</v>
      </c>
      <c r="AJ47" s="191">
        <f>(AJ41*AO41)+(AJ42*AO42)+(AJ43*AO43)+(AJ44*AO44)+(AJ45*AO45)+(AJ46*AO46)</f>
        <v>0</v>
      </c>
      <c r="AL47" s="183"/>
      <c r="AM47" s="121"/>
      <c r="AN47" s="121"/>
      <c r="AO47" s="16"/>
      <c r="AP47" s="19">
        <f>SUM(AP41:AP46)</f>
        <v>0</v>
      </c>
      <c r="BB47" s="7" t="s">
        <v>132</v>
      </c>
      <c r="BC47" s="264"/>
      <c r="BD47" s="191">
        <f>(BD41*BO41)+(BD42*BO42)+(BD43*BO43)+(BD44*BO44)+(BD45*BO45)</f>
        <v>0</v>
      </c>
      <c r="BE47" s="191">
        <f>(BE41*BO41)+(BE42*BO42)+(BE43*BO43)+(BE44*BO44)+(BE45*BO45)+(BE46*BO46)</f>
        <v>0</v>
      </c>
      <c r="BF47" s="191">
        <f>(BF41*BO41)+(BF42*BO42)+(BF43*BO43)+(BF44*BO44)+(BF45*BO45)+(BF46*BO46)</f>
        <v>0</v>
      </c>
      <c r="BG47" s="191">
        <f>(BG41*BO41)+(BG42*BO42)+(BG43*BO43)+(BG44*BO44)+(BG45*BO45)+(BG46*BO46)</f>
        <v>0</v>
      </c>
      <c r="BH47" s="191">
        <f>(BH41*BO41)+(BH42*BO42)+(BH43*BO43)+(BH44*BO44)+(BH45*BO45)+(BH46*BO46)</f>
        <v>0</v>
      </c>
      <c r="BI47" s="191">
        <f>(BI41*BO41)+(BI42*BO42)+(BI43*BO43)+(BI44*BO44)+(BI45*BO45)+(BI46*BO46)</f>
        <v>0</v>
      </c>
      <c r="BJ47" s="191">
        <f>(BJ41*BO41)+(BJ42*BO42)+(BJ43*BO43)+(BJ44*BO44)+(BJ45*BO45)+(BJ46*BO46)</f>
        <v>0</v>
      </c>
      <c r="BL47" s="183"/>
      <c r="BM47" s="121"/>
      <c r="BN47" s="121"/>
      <c r="BO47" s="16"/>
      <c r="BP47" s="19">
        <f>SUM(BP41:BP46)</f>
        <v>0</v>
      </c>
      <c r="CB47" s="7" t="s">
        <v>132</v>
      </c>
      <c r="CC47" s="264"/>
      <c r="CD47" s="191">
        <f>(CD41*CO41)+(CD42*CO42)+(CD43*CO43)+(CD44*CO44)+(CD45*CO45)</f>
        <v>0</v>
      </c>
      <c r="CE47" s="191">
        <f>(CE41*CO41)+(CE42*CO42)+(CE43*CO43)+(CE44*CO44)+(CE45*CO45)+(CE46*CO46)</f>
        <v>0</v>
      </c>
      <c r="CF47" s="191">
        <f>(CF41*CO41)+(CF42*CO42)+(CF43*CO43)+(CF44*CO44)+(CF45*CO45)+(CF46*CO46)</f>
        <v>0</v>
      </c>
      <c r="CG47" s="191">
        <f>(CG41*CO41)+(CG42*CO42)+(CG43*CO43)+(CG44*CO44)+(CG45*CO45)+(CG46*CO46)</f>
        <v>0</v>
      </c>
      <c r="CH47" s="191">
        <f>(CH41*CO41)+(CH42*CO42)+(CH43*CO43)+(CH44*CO44)+(CH45*CO45)+(CH46*CO46)</f>
        <v>0</v>
      </c>
      <c r="CI47" s="191">
        <f>(CI41*CO41)+(CI42*CO42)+(CI43*CO43)+(CI44*CO44)+(CI45*CO45)+(CI46*CO46)</f>
        <v>0</v>
      </c>
      <c r="CJ47" s="191">
        <f>(CJ41*CO41)+(CJ42*CO42)+(CJ43*CO43)+(CJ44*CO44)+(CJ45*CO45)+(CJ46*CO46)</f>
        <v>0</v>
      </c>
      <c r="CL47" s="183"/>
      <c r="CM47" s="121"/>
      <c r="CN47" s="121"/>
      <c r="CO47" s="16"/>
      <c r="CP47" s="19">
        <f>SUM(CP41:CP46)</f>
        <v>0</v>
      </c>
    </row>
    <row r="48" spans="2:106" x14ac:dyDescent="0.35">
      <c r="B48" s="26"/>
      <c r="C48" s="264"/>
      <c r="D48" s="191"/>
      <c r="E48" s="191"/>
      <c r="F48" s="191"/>
      <c r="G48" s="191"/>
      <c r="H48" s="191"/>
      <c r="I48" s="191"/>
      <c r="J48" s="191"/>
      <c r="L48" s="183"/>
      <c r="M48" s="121"/>
      <c r="N48" s="121"/>
      <c r="O48" s="16"/>
      <c r="P48" s="18"/>
      <c r="AB48" s="26"/>
      <c r="AC48" s="264"/>
      <c r="AD48" s="191"/>
      <c r="AE48" s="191"/>
      <c r="AF48" s="191"/>
      <c r="AG48" s="191"/>
      <c r="AH48" s="191"/>
      <c r="AI48" s="191"/>
      <c r="AJ48" s="191"/>
      <c r="AL48" s="183"/>
      <c r="AM48" s="121"/>
      <c r="AN48" s="121"/>
      <c r="AO48" s="16"/>
      <c r="AP48" s="18"/>
      <c r="BB48" s="26"/>
      <c r="BC48" s="264"/>
      <c r="BD48" s="191"/>
      <c r="BE48" s="191"/>
      <c r="BF48" s="191"/>
      <c r="BG48" s="191"/>
      <c r="BH48" s="191"/>
      <c r="BI48" s="191"/>
      <c r="BJ48" s="191"/>
      <c r="BL48" s="183"/>
      <c r="BM48" s="121"/>
      <c r="BN48" s="121"/>
      <c r="BO48" s="16"/>
      <c r="BP48" s="18"/>
      <c r="CB48" s="26"/>
      <c r="CC48" s="264"/>
      <c r="CD48" s="191"/>
      <c r="CE48" s="191"/>
      <c r="CF48" s="191"/>
      <c r="CG48" s="191"/>
      <c r="CH48" s="191"/>
      <c r="CI48" s="191"/>
      <c r="CJ48" s="191"/>
      <c r="CL48" s="183"/>
      <c r="CM48" s="121"/>
      <c r="CN48" s="121"/>
      <c r="CO48" s="16"/>
      <c r="CP48" s="18"/>
    </row>
    <row r="49" spans="2:94" x14ac:dyDescent="0.35">
      <c r="B49" s="269" t="s">
        <v>197</v>
      </c>
      <c r="C49" s="83"/>
      <c r="P49" s="18"/>
      <c r="AB49" s="269" t="s">
        <v>197</v>
      </c>
      <c r="AC49" s="83"/>
      <c r="AP49" s="18"/>
      <c r="BB49" s="269" t="s">
        <v>197</v>
      </c>
      <c r="BC49" s="83"/>
      <c r="BP49" s="18"/>
      <c r="CB49" s="269" t="s">
        <v>197</v>
      </c>
      <c r="CC49" s="83"/>
      <c r="CP49" s="18"/>
    </row>
    <row r="50" spans="2:94" x14ac:dyDescent="0.35">
      <c r="B50" s="268" t="s">
        <v>199</v>
      </c>
      <c r="C50" s="228" t="s">
        <v>11</v>
      </c>
      <c r="D50" s="238"/>
      <c r="E50" s="238"/>
      <c r="F50" s="238"/>
      <c r="G50" s="238"/>
      <c r="H50" s="238"/>
      <c r="I50" s="238"/>
      <c r="J50" s="238"/>
      <c r="P50" s="19">
        <f>SUM(D50:J50)</f>
        <v>0</v>
      </c>
      <c r="AB50" s="268" t="s">
        <v>199</v>
      </c>
      <c r="AC50" s="228" t="s">
        <v>11</v>
      </c>
      <c r="AD50" s="238"/>
      <c r="AE50" s="238"/>
      <c r="AF50" s="238"/>
      <c r="AG50" s="238"/>
      <c r="AH50" s="238"/>
      <c r="AI50" s="238"/>
      <c r="AJ50" s="238"/>
      <c r="AP50" s="19">
        <f>SUM(AD50:AJ50)</f>
        <v>0</v>
      </c>
      <c r="BB50" s="268" t="s">
        <v>199</v>
      </c>
      <c r="BC50" s="228" t="s">
        <v>11</v>
      </c>
      <c r="BD50" s="238">
        <f>AD50</f>
        <v>0</v>
      </c>
      <c r="BE50" s="238">
        <f t="shared" ref="BE50" si="107">AE50</f>
        <v>0</v>
      </c>
      <c r="BF50" s="238">
        <f t="shared" ref="BF50" si="108">AF50</f>
        <v>0</v>
      </c>
      <c r="BG50" s="238">
        <f t="shared" ref="BG50" si="109">AG50</f>
        <v>0</v>
      </c>
      <c r="BH50" s="238">
        <f t="shared" ref="BH50" si="110">AH50</f>
        <v>0</v>
      </c>
      <c r="BI50" s="238">
        <f t="shared" ref="BI50" si="111">AI50</f>
        <v>0</v>
      </c>
      <c r="BJ50" s="238">
        <f t="shared" ref="BJ50" si="112">AJ50</f>
        <v>0</v>
      </c>
      <c r="BP50" s="19">
        <f>SUM(BD50:BJ50)</f>
        <v>0</v>
      </c>
      <c r="CB50" s="268" t="s">
        <v>199</v>
      </c>
      <c r="CC50" s="228" t="s">
        <v>11</v>
      </c>
      <c r="CD50" s="238">
        <f>BD50</f>
        <v>0</v>
      </c>
      <c r="CE50" s="238">
        <f t="shared" ref="CE50" si="113">BE50</f>
        <v>0</v>
      </c>
      <c r="CF50" s="238">
        <f t="shared" ref="CF50" si="114">BF50</f>
        <v>0</v>
      </c>
      <c r="CG50" s="238">
        <f t="shared" ref="CG50" si="115">BG50</f>
        <v>0</v>
      </c>
      <c r="CH50" s="238">
        <f t="shared" ref="CH50" si="116">BH50</f>
        <v>0</v>
      </c>
      <c r="CI50" s="238">
        <f t="shared" ref="CI50" si="117">BI50</f>
        <v>0</v>
      </c>
      <c r="CJ50" s="238">
        <f t="shared" ref="CJ50" si="118">BJ50</f>
        <v>0</v>
      </c>
      <c r="CP50" s="19">
        <f>SUM(CD50:CJ50)</f>
        <v>0</v>
      </c>
    </row>
    <row r="51" spans="2:94" x14ac:dyDescent="0.35">
      <c r="B51" s="4"/>
      <c r="P51" s="18"/>
      <c r="AB51" s="4"/>
      <c r="AP51" s="18"/>
      <c r="BB51" s="4"/>
      <c r="BP51" s="18"/>
      <c r="CB51" s="4"/>
      <c r="CP51" s="18"/>
    </row>
    <row r="52" spans="2:94" ht="15" thickBot="1" x14ac:dyDescent="0.4">
      <c r="B52" s="26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59"/>
      <c r="AB52" s="26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59"/>
      <c r="BB52" s="267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59"/>
      <c r="CB52" s="267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59"/>
    </row>
  </sheetData>
  <sheetProtection algorithmName="SHA-512" hashValue="23dIxrDQLaUYhciBCOHyiyjFq4U8Mlh0/NmeVQa6uUDo1T6Kt1CTuuiJ25Eq/+ZqughhYxzHM6BzYRWimgrLSQ==" saltValue="rhcwaGveXA7xpDaJpeHJeA==" spinCount="100000" sheet="1" objects="1" scenarios="1"/>
  <mergeCells count="9">
    <mergeCell ref="CE2:CG2"/>
    <mergeCell ref="CD38:CJ38"/>
    <mergeCell ref="E2:G2"/>
    <mergeCell ref="D38:J38"/>
    <mergeCell ref="D1:N1"/>
    <mergeCell ref="AE2:AG2"/>
    <mergeCell ref="AD38:AJ38"/>
    <mergeCell ref="BE2:BG2"/>
    <mergeCell ref="BD38:BJ38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A74"/>
  <sheetViews>
    <sheetView zoomScale="80" zoomScaleNormal="80" workbookViewId="0">
      <selection activeCell="D3" sqref="D3"/>
    </sheetView>
  </sheetViews>
  <sheetFormatPr defaultRowHeight="14.5" x14ac:dyDescent="0.35"/>
  <cols>
    <col min="2" max="2" width="61.453125" customWidth="1"/>
    <col min="3" max="13" width="16.1796875" customWidth="1"/>
    <col min="17" max="26" width="0" hidden="1" customWidth="1"/>
    <col min="28" max="28" width="65.453125" customWidth="1"/>
    <col min="29" max="29" width="22" customWidth="1"/>
    <col min="30" max="37" width="15.7265625" customWidth="1"/>
    <col min="38" max="38" width="13.7265625" customWidth="1"/>
    <col min="44" max="52" width="0" hidden="1" customWidth="1"/>
    <col min="54" max="54" width="51.1796875" customWidth="1"/>
    <col min="55" max="55" width="23.1796875" customWidth="1"/>
    <col min="56" max="63" width="15.7265625" customWidth="1"/>
    <col min="64" max="64" width="12.54296875" customWidth="1"/>
    <col min="70" max="78" width="0" hidden="1" customWidth="1"/>
    <col min="80" max="80" width="51.1796875" customWidth="1"/>
    <col min="81" max="81" width="21.1796875" customWidth="1"/>
    <col min="82" max="88" width="15.7265625" customWidth="1"/>
    <col min="89" max="89" width="12.26953125" customWidth="1"/>
    <col min="90" max="90" width="12.7265625" customWidth="1"/>
    <col min="93" max="93" width="17.7265625" customWidth="1"/>
    <col min="96" max="96" width="23" customWidth="1"/>
    <col min="97" max="100" width="12.7265625" customWidth="1"/>
    <col min="102" max="102" width="12.7265625" customWidth="1"/>
  </cols>
  <sheetData>
    <row r="1" spans="2:95" ht="57" customHeight="1" x14ac:dyDescent="0.55000000000000004">
      <c r="D1" s="329" t="s">
        <v>219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2:95" ht="18.5" x14ac:dyDescent="0.45">
      <c r="B2" s="103"/>
      <c r="C2" s="109"/>
      <c r="D2" s="37"/>
      <c r="E2" s="331" t="s">
        <v>85</v>
      </c>
      <c r="F2" s="331"/>
      <c r="G2" s="331"/>
      <c r="H2" s="37"/>
      <c r="I2" s="37"/>
      <c r="J2" s="37"/>
      <c r="K2" s="110"/>
      <c r="L2" s="102"/>
      <c r="M2" s="125"/>
      <c r="AB2" s="103"/>
      <c r="AC2" s="109"/>
      <c r="AD2" s="37"/>
      <c r="AE2" s="331" t="s">
        <v>85</v>
      </c>
      <c r="AF2" s="331"/>
      <c r="AG2" s="331"/>
      <c r="AH2" s="37"/>
      <c r="AI2" s="37"/>
      <c r="AJ2" s="37"/>
      <c r="AK2" s="110"/>
      <c r="AL2" s="102"/>
      <c r="AM2" s="125"/>
      <c r="BB2" s="103"/>
      <c r="BC2" s="109"/>
      <c r="BD2" s="37"/>
      <c r="BE2" s="331" t="s">
        <v>85</v>
      </c>
      <c r="BF2" s="331"/>
      <c r="BG2" s="331"/>
      <c r="BH2" s="37"/>
      <c r="BI2" s="37"/>
      <c r="BJ2" s="37"/>
      <c r="BK2" s="110"/>
      <c r="BL2" s="102"/>
      <c r="BM2" s="125"/>
      <c r="CB2" s="103"/>
      <c r="CC2" s="109"/>
      <c r="CD2" s="37"/>
      <c r="CE2" s="331" t="s">
        <v>85</v>
      </c>
      <c r="CF2" s="331"/>
      <c r="CG2" s="331"/>
      <c r="CH2" s="37"/>
      <c r="CI2" s="37"/>
      <c r="CJ2" s="37"/>
      <c r="CK2" s="110"/>
      <c r="CL2" s="102"/>
      <c r="CM2" s="125"/>
      <c r="CQ2">
        <v>31</v>
      </c>
    </row>
    <row r="3" spans="2:95" x14ac:dyDescent="0.35">
      <c r="B3" s="40"/>
      <c r="C3" s="108"/>
      <c r="D3" s="5"/>
      <c r="E3" s="5"/>
      <c r="F3" s="5"/>
      <c r="G3" s="5"/>
      <c r="H3" s="5"/>
      <c r="I3" s="5"/>
      <c r="J3" s="5"/>
      <c r="K3" s="108"/>
      <c r="L3" s="5"/>
      <c r="M3" s="39"/>
      <c r="AB3" s="40"/>
      <c r="AC3" s="108"/>
      <c r="AD3" s="5"/>
      <c r="AE3" s="5"/>
      <c r="AF3" s="5"/>
      <c r="AG3" s="5"/>
      <c r="AH3" s="5"/>
      <c r="AI3" s="5"/>
      <c r="AJ3" s="5"/>
      <c r="AK3" s="108"/>
      <c r="AL3" s="5"/>
      <c r="AM3" s="39"/>
      <c r="BB3" s="40"/>
      <c r="BC3" s="108"/>
      <c r="BD3" s="5"/>
      <c r="BE3" s="5"/>
      <c r="BF3" s="5"/>
      <c r="BG3" s="5"/>
      <c r="BH3" s="5"/>
      <c r="BI3" s="5"/>
      <c r="BJ3" s="5"/>
      <c r="BK3" s="108"/>
      <c r="BL3" s="5"/>
      <c r="BM3" s="39"/>
      <c r="CB3" s="40"/>
      <c r="CC3" s="108"/>
      <c r="CD3" s="5"/>
      <c r="CE3" s="5"/>
      <c r="CF3" s="5"/>
      <c r="CG3" s="5"/>
      <c r="CH3" s="5"/>
      <c r="CI3" s="5"/>
      <c r="CJ3" s="5"/>
      <c r="CK3" s="108"/>
      <c r="CL3" s="5"/>
      <c r="CM3" s="39"/>
      <c r="CQ3">
        <v>31</v>
      </c>
    </row>
    <row r="4" spans="2:95" x14ac:dyDescent="0.35">
      <c r="B4" s="40"/>
      <c r="C4" s="108" t="s">
        <v>77</v>
      </c>
      <c r="D4" s="5"/>
      <c r="E4" s="5"/>
      <c r="F4" s="5"/>
      <c r="G4" s="5"/>
      <c r="H4" s="5"/>
      <c r="I4" s="5"/>
      <c r="J4" s="5"/>
      <c r="K4" s="108"/>
      <c r="L4" s="5"/>
      <c r="M4" s="39"/>
      <c r="AB4" s="40"/>
      <c r="AC4" s="108" t="s">
        <v>77</v>
      </c>
      <c r="AD4" s="5"/>
      <c r="AE4" s="5"/>
      <c r="AF4" s="5"/>
      <c r="AG4" s="5"/>
      <c r="AH4" s="5"/>
      <c r="AI4" s="5"/>
      <c r="AJ4" s="5"/>
      <c r="AK4" s="108"/>
      <c r="AL4" s="5"/>
      <c r="AM4" s="39"/>
      <c r="BB4" s="40"/>
      <c r="BC4" s="108" t="s">
        <v>77</v>
      </c>
      <c r="BD4" s="5"/>
      <c r="BE4" s="5"/>
      <c r="BF4" s="5"/>
      <c r="BG4" s="5"/>
      <c r="BH4" s="5"/>
      <c r="BI4" s="5"/>
      <c r="BJ4" s="5"/>
      <c r="BK4" s="108"/>
      <c r="BL4" s="5"/>
      <c r="BM4" s="39"/>
      <c r="CB4" s="40"/>
      <c r="CC4" s="108" t="s">
        <v>77</v>
      </c>
      <c r="CD4" s="5"/>
      <c r="CE4" s="5"/>
      <c r="CF4" s="5"/>
      <c r="CG4" s="5"/>
      <c r="CH4" s="5"/>
      <c r="CI4" s="5"/>
      <c r="CJ4" s="5"/>
      <c r="CK4" s="108"/>
      <c r="CL4" s="5"/>
      <c r="CM4" s="39"/>
    </row>
    <row r="5" spans="2:95" x14ac:dyDescent="0.35">
      <c r="B5" s="40"/>
      <c r="C5" s="108"/>
      <c r="D5" s="5"/>
      <c r="E5" s="5"/>
      <c r="F5" s="5"/>
      <c r="G5" s="5"/>
      <c r="H5" s="5"/>
      <c r="I5" s="5"/>
      <c r="J5" s="5"/>
      <c r="K5" s="108"/>
      <c r="L5" s="5"/>
      <c r="M5" s="39"/>
      <c r="AB5" s="40"/>
      <c r="AC5" s="108"/>
      <c r="AD5" s="5"/>
      <c r="AE5" s="5"/>
      <c r="AF5" s="5"/>
      <c r="AG5" s="5"/>
      <c r="AH5" s="5"/>
      <c r="AI5" s="5"/>
      <c r="AJ5" s="5"/>
      <c r="AK5" s="108"/>
      <c r="AL5" s="5"/>
      <c r="AM5" s="39"/>
      <c r="BB5" s="40"/>
      <c r="BC5" s="108"/>
      <c r="BD5" s="5"/>
      <c r="BE5" s="5"/>
      <c r="BF5" s="5"/>
      <c r="BG5" s="5"/>
      <c r="BH5" s="5"/>
      <c r="BI5" s="5"/>
      <c r="BJ5" s="5"/>
      <c r="BK5" s="108"/>
      <c r="BL5" s="5"/>
      <c r="BM5" s="39"/>
      <c r="CB5" s="40"/>
      <c r="CC5" s="108"/>
      <c r="CD5" s="5"/>
      <c r="CE5" s="5"/>
      <c r="CF5" s="5"/>
      <c r="CG5" s="5"/>
      <c r="CH5" s="5"/>
      <c r="CI5" s="5"/>
      <c r="CJ5" s="5"/>
      <c r="CK5" s="108"/>
      <c r="CL5" s="5"/>
      <c r="CM5" s="39"/>
    </row>
    <row r="6" spans="2:95" ht="18.5" x14ac:dyDescent="0.45">
      <c r="B6" s="120" t="s">
        <v>52</v>
      </c>
      <c r="C6" s="206">
        <f>'Food &amp; beverage'!BC3</f>
        <v>44013</v>
      </c>
      <c r="D6" s="85" t="s">
        <v>40</v>
      </c>
      <c r="E6" s="5"/>
      <c r="F6" s="5"/>
      <c r="G6" s="5"/>
      <c r="H6" s="5"/>
      <c r="I6" s="5"/>
      <c r="J6" s="5"/>
      <c r="K6" s="5"/>
      <c r="L6" s="5"/>
      <c r="M6" s="39"/>
      <c r="AB6" s="120" t="s">
        <v>52</v>
      </c>
      <c r="AC6" s="206">
        <v>44013</v>
      </c>
      <c r="AD6" s="85" t="s">
        <v>44</v>
      </c>
      <c r="AE6" s="5"/>
      <c r="AF6" s="5"/>
      <c r="AG6" s="5"/>
      <c r="AH6" s="5"/>
      <c r="AI6" s="5"/>
      <c r="AJ6" s="5"/>
      <c r="AK6" s="5"/>
      <c r="AL6" s="5"/>
      <c r="AM6" s="39"/>
      <c r="BB6" s="120" t="s">
        <v>52</v>
      </c>
      <c r="BC6" s="206">
        <v>44013</v>
      </c>
      <c r="BD6" s="85" t="s">
        <v>46</v>
      </c>
      <c r="BE6" s="5"/>
      <c r="BF6" s="5"/>
      <c r="BG6" s="5"/>
      <c r="BH6" s="5"/>
      <c r="BI6" s="5"/>
      <c r="BJ6" s="5"/>
      <c r="BK6" s="5"/>
      <c r="BL6" s="5"/>
      <c r="BM6" s="39"/>
      <c r="CB6" s="120" t="s">
        <v>52</v>
      </c>
      <c r="CC6" s="206">
        <v>44013</v>
      </c>
      <c r="CD6" s="85" t="s">
        <v>47</v>
      </c>
      <c r="CE6" s="5"/>
      <c r="CF6" s="5"/>
      <c r="CG6" s="5"/>
      <c r="CH6" s="5"/>
      <c r="CI6" s="5"/>
      <c r="CJ6" s="5"/>
      <c r="CK6" s="5"/>
      <c r="CL6" s="5"/>
      <c r="CM6" s="39"/>
    </row>
    <row r="7" spans="2:95" x14ac:dyDescent="0.35">
      <c r="B7" s="72"/>
      <c r="C7" s="5"/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22</v>
      </c>
      <c r="J7" s="14" t="s">
        <v>23</v>
      </c>
      <c r="K7" s="5"/>
      <c r="L7" s="14" t="str">
        <f>D6</f>
        <v>Week 1</v>
      </c>
      <c r="M7" s="39"/>
      <c r="AB7" s="72"/>
      <c r="AC7" s="5"/>
      <c r="AD7" s="14" t="s">
        <v>17</v>
      </c>
      <c r="AE7" s="14" t="s">
        <v>18</v>
      </c>
      <c r="AF7" s="14" t="s">
        <v>19</v>
      </c>
      <c r="AG7" s="14" t="s">
        <v>20</v>
      </c>
      <c r="AH7" s="14" t="s">
        <v>21</v>
      </c>
      <c r="AI7" s="14" t="s">
        <v>22</v>
      </c>
      <c r="AJ7" s="14" t="s">
        <v>23</v>
      </c>
      <c r="AK7" s="5"/>
      <c r="AL7" s="14" t="str">
        <f>AD6</f>
        <v>Week 2</v>
      </c>
      <c r="AM7" s="39"/>
      <c r="BB7" s="72"/>
      <c r="BC7" s="5"/>
      <c r="BD7" s="14" t="s">
        <v>17</v>
      </c>
      <c r="BE7" s="14" t="s">
        <v>18</v>
      </c>
      <c r="BF7" s="14" t="s">
        <v>19</v>
      </c>
      <c r="BG7" s="14" t="s">
        <v>20</v>
      </c>
      <c r="BH7" s="14" t="s">
        <v>21</v>
      </c>
      <c r="BI7" s="14" t="s">
        <v>22</v>
      </c>
      <c r="BJ7" s="14" t="s">
        <v>23</v>
      </c>
      <c r="BK7" s="5"/>
      <c r="BL7" s="14" t="str">
        <f>BD6</f>
        <v>Week 3</v>
      </c>
      <c r="BM7" s="39"/>
      <c r="CB7" s="72"/>
      <c r="CC7" s="5"/>
      <c r="CD7" s="14" t="s">
        <v>17</v>
      </c>
      <c r="CE7" s="14" t="s">
        <v>18</v>
      </c>
      <c r="CF7" s="14" t="s">
        <v>19</v>
      </c>
      <c r="CG7" s="14" t="s">
        <v>20</v>
      </c>
      <c r="CH7" s="14" t="s">
        <v>21</v>
      </c>
      <c r="CI7" s="14" t="s">
        <v>22</v>
      </c>
      <c r="CJ7" s="14" t="s">
        <v>23</v>
      </c>
      <c r="CK7" s="5"/>
      <c r="CL7" s="14" t="str">
        <f>CD6</f>
        <v>Week 4</v>
      </c>
      <c r="CM7" s="39"/>
    </row>
    <row r="8" spans="2:95" x14ac:dyDescent="0.35">
      <c r="B8" s="111" t="s">
        <v>221</v>
      </c>
      <c r="C8" s="5"/>
      <c r="D8" s="189"/>
      <c r="E8" s="189"/>
      <c r="F8" s="189"/>
      <c r="G8" s="189"/>
      <c r="H8" s="189"/>
      <c r="I8" s="189"/>
      <c r="J8" s="189"/>
      <c r="K8" s="13"/>
      <c r="L8" s="189"/>
      <c r="M8" s="39"/>
      <c r="AB8" s="111" t="s">
        <v>221</v>
      </c>
      <c r="AC8" s="5"/>
      <c r="AD8" s="189"/>
      <c r="AE8" s="189"/>
      <c r="AF8" s="189"/>
      <c r="AG8" s="189"/>
      <c r="AH8" s="189"/>
      <c r="AI8" s="189"/>
      <c r="AJ8" s="189"/>
      <c r="AK8" s="13"/>
      <c r="AL8" s="189"/>
      <c r="AM8" s="39"/>
      <c r="BB8" s="111" t="s">
        <v>221</v>
      </c>
      <c r="BC8" s="5"/>
      <c r="BD8" s="189"/>
      <c r="BE8" s="189"/>
      <c r="BF8" s="189"/>
      <c r="BG8" s="189"/>
      <c r="BH8" s="189"/>
      <c r="BI8" s="189"/>
      <c r="BJ8" s="189"/>
      <c r="BK8" s="13"/>
      <c r="BL8" s="189"/>
      <c r="BM8" s="39"/>
      <c r="CB8" s="111" t="s">
        <v>221</v>
      </c>
      <c r="CC8" s="5"/>
      <c r="CD8" s="189"/>
      <c r="CE8" s="189"/>
      <c r="CF8" s="189"/>
      <c r="CG8" s="189"/>
      <c r="CH8" s="189"/>
      <c r="CI8" s="189"/>
      <c r="CJ8" s="189"/>
      <c r="CK8" s="13"/>
      <c r="CL8" s="189"/>
      <c r="CM8" s="39"/>
    </row>
    <row r="9" spans="2:95" x14ac:dyDescent="0.35">
      <c r="B9" s="208" t="s">
        <v>222</v>
      </c>
      <c r="C9" s="299" t="s">
        <v>11</v>
      </c>
      <c r="D9" s="308"/>
      <c r="E9" s="308"/>
      <c r="F9" s="308"/>
      <c r="G9" s="308"/>
      <c r="H9" s="308"/>
      <c r="I9" s="308"/>
      <c r="J9" s="308"/>
      <c r="K9" s="13"/>
      <c r="L9" s="309">
        <f>SUM(D9:J9)</f>
        <v>0</v>
      </c>
      <c r="M9" s="39"/>
      <c r="AB9" s="208" t="str">
        <f>B9</f>
        <v>Income from hire of space (net of VAT)</v>
      </c>
      <c r="AC9" s="299" t="s">
        <v>11</v>
      </c>
      <c r="AD9" s="308"/>
      <c r="AE9" s="308"/>
      <c r="AF9" s="308"/>
      <c r="AG9" s="308"/>
      <c r="AH9" s="308"/>
      <c r="AI9" s="308"/>
      <c r="AJ9" s="308"/>
      <c r="AK9" s="13"/>
      <c r="AL9" s="309">
        <f>SUM(AD9:AJ9)</f>
        <v>0</v>
      </c>
      <c r="AM9" s="39"/>
      <c r="BB9" s="208" t="str">
        <f>AB9</f>
        <v>Income from hire of space (net of VAT)</v>
      </c>
      <c r="BC9" s="299" t="s">
        <v>11</v>
      </c>
      <c r="BD9" s="308"/>
      <c r="BE9" s="308"/>
      <c r="BF9" s="308"/>
      <c r="BG9" s="308"/>
      <c r="BH9" s="308"/>
      <c r="BI9" s="308"/>
      <c r="BJ9" s="308"/>
      <c r="BK9" s="13"/>
      <c r="BL9" s="309">
        <f>SUM(BD9:BJ9)</f>
        <v>0</v>
      </c>
      <c r="BM9" s="39"/>
      <c r="CB9" s="208" t="str">
        <f>BB9</f>
        <v>Income from hire of space (net of VAT)</v>
      </c>
      <c r="CC9" s="299" t="s">
        <v>11</v>
      </c>
      <c r="CD9" s="308"/>
      <c r="CE9" s="308"/>
      <c r="CF9" s="308"/>
      <c r="CG9" s="308"/>
      <c r="CH9" s="308"/>
      <c r="CI9" s="308"/>
      <c r="CJ9" s="308"/>
      <c r="CK9" s="13"/>
      <c r="CL9" s="309">
        <f>SUM(CD9:CJ9)</f>
        <v>0</v>
      </c>
      <c r="CM9" s="39"/>
    </row>
    <row r="10" spans="2:95" x14ac:dyDescent="0.35">
      <c r="B10" s="72"/>
      <c r="C10" s="5"/>
      <c r="D10" s="189"/>
      <c r="E10" s="189"/>
      <c r="F10" s="189"/>
      <c r="G10" s="189"/>
      <c r="H10" s="189"/>
      <c r="I10" s="189"/>
      <c r="J10" s="189"/>
      <c r="K10" s="13"/>
      <c r="L10" s="189"/>
      <c r="M10" s="39"/>
      <c r="AB10" s="72"/>
      <c r="AC10" s="5"/>
      <c r="AD10" s="189"/>
      <c r="AE10" s="189"/>
      <c r="AF10" s="189"/>
      <c r="AG10" s="189"/>
      <c r="AH10" s="189"/>
      <c r="AI10" s="189"/>
      <c r="AJ10" s="189"/>
      <c r="AK10" s="13"/>
      <c r="AL10" s="189"/>
      <c r="AM10" s="39"/>
      <c r="BB10" s="72"/>
      <c r="BC10" s="5"/>
      <c r="BD10" s="189"/>
      <c r="BE10" s="189"/>
      <c r="BF10" s="189"/>
      <c r="BG10" s="189"/>
      <c r="BH10" s="189"/>
      <c r="BI10" s="189"/>
      <c r="BJ10" s="189"/>
      <c r="BK10" s="13"/>
      <c r="BL10" s="189"/>
      <c r="BM10" s="39"/>
      <c r="CB10" s="72"/>
      <c r="CC10" s="5"/>
      <c r="CD10" s="189"/>
      <c r="CE10" s="189"/>
      <c r="CF10" s="189"/>
      <c r="CG10" s="189"/>
      <c r="CH10" s="189"/>
      <c r="CI10" s="189"/>
      <c r="CJ10" s="189"/>
      <c r="CK10" s="13"/>
      <c r="CL10" s="189"/>
      <c r="CM10" s="39"/>
    </row>
    <row r="11" spans="2:95" x14ac:dyDescent="0.35">
      <c r="B11" s="167" t="s">
        <v>220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39"/>
      <c r="AB11" s="167" t="s">
        <v>220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39"/>
      <c r="BB11" s="167" t="s">
        <v>220</v>
      </c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39"/>
      <c r="CB11" s="167" t="s">
        <v>220</v>
      </c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39"/>
    </row>
    <row r="12" spans="2:95" x14ac:dyDescent="0.35">
      <c r="B12" s="118" t="s">
        <v>78</v>
      </c>
      <c r="C12" s="90"/>
      <c r="D12" s="172"/>
      <c r="E12" s="172"/>
      <c r="F12" s="172"/>
      <c r="G12" s="172"/>
      <c r="H12" s="172"/>
      <c r="I12" s="172"/>
      <c r="J12" s="172"/>
      <c r="K12" s="5"/>
      <c r="L12" s="5">
        <f>SUM(D12:J12)</f>
        <v>0</v>
      </c>
      <c r="M12" s="39"/>
      <c r="AB12" s="118" t="str">
        <f>B12</f>
        <v>Number of covers/customers</v>
      </c>
      <c r="AC12" s="90"/>
      <c r="AD12" s="172"/>
      <c r="AE12" s="172"/>
      <c r="AF12" s="172"/>
      <c r="AG12" s="172"/>
      <c r="AH12" s="172"/>
      <c r="AI12" s="172"/>
      <c r="AJ12" s="172"/>
      <c r="AK12" s="5"/>
      <c r="AL12" s="5">
        <f>SUM(AD12:AJ12)</f>
        <v>0</v>
      </c>
      <c r="AM12" s="39"/>
      <c r="BB12" s="118" t="str">
        <f>AB12</f>
        <v>Number of covers/customers</v>
      </c>
      <c r="BC12" s="90"/>
      <c r="BD12" s="172"/>
      <c r="BE12" s="172"/>
      <c r="BF12" s="172"/>
      <c r="BG12" s="172"/>
      <c r="BH12" s="172"/>
      <c r="BI12" s="172"/>
      <c r="BJ12" s="172"/>
      <c r="BK12" s="5"/>
      <c r="BL12" s="5">
        <f>SUM(BD12:BJ12)</f>
        <v>0</v>
      </c>
      <c r="BM12" s="39"/>
      <c r="CB12" s="118" t="str">
        <f>BB12</f>
        <v>Number of covers/customers</v>
      </c>
      <c r="CC12" s="90"/>
      <c r="CD12" s="172"/>
      <c r="CE12" s="172"/>
      <c r="CF12" s="172"/>
      <c r="CG12" s="172"/>
      <c r="CH12" s="172"/>
      <c r="CI12" s="172"/>
      <c r="CJ12" s="172"/>
      <c r="CK12" s="5"/>
      <c r="CL12" s="5">
        <f>SUM(CD12:CJ12)</f>
        <v>0</v>
      </c>
      <c r="CM12" s="39"/>
    </row>
    <row r="13" spans="2:95" x14ac:dyDescent="0.35">
      <c r="B13" s="301"/>
      <c r="C13" s="134"/>
      <c r="D13" s="259"/>
      <c r="E13" s="259"/>
      <c r="F13" s="259"/>
      <c r="G13" s="259"/>
      <c r="H13" s="259"/>
      <c r="I13" s="259"/>
      <c r="J13" s="259"/>
      <c r="K13" s="5"/>
      <c r="L13" s="5"/>
      <c r="M13" s="39"/>
      <c r="AB13" s="301"/>
      <c r="AC13" s="134"/>
      <c r="AD13" s="259"/>
      <c r="AE13" s="259"/>
      <c r="AF13" s="259"/>
      <c r="AG13" s="259"/>
      <c r="AH13" s="259"/>
      <c r="AI13" s="259"/>
      <c r="AJ13" s="259"/>
      <c r="AK13" s="5"/>
      <c r="AL13" s="5"/>
      <c r="AM13" s="39"/>
      <c r="BB13" s="301"/>
      <c r="BC13" s="134"/>
      <c r="BD13" s="259"/>
      <c r="BE13" s="259"/>
      <c r="BF13" s="259"/>
      <c r="BG13" s="259"/>
      <c r="BH13" s="259"/>
      <c r="BI13" s="259"/>
      <c r="BJ13" s="259"/>
      <c r="BK13" s="5"/>
      <c r="BL13" s="5"/>
      <c r="BM13" s="39"/>
      <c r="CB13" s="301"/>
      <c r="CC13" s="134"/>
      <c r="CD13" s="259"/>
      <c r="CE13" s="259"/>
      <c r="CF13" s="259"/>
      <c r="CG13" s="259"/>
      <c r="CH13" s="259"/>
      <c r="CI13" s="259"/>
      <c r="CJ13" s="259"/>
      <c r="CK13" s="5"/>
      <c r="CL13" s="5"/>
      <c r="CM13" s="39"/>
    </row>
    <row r="14" spans="2:95" x14ac:dyDescent="0.35">
      <c r="B14" s="181" t="s">
        <v>223</v>
      </c>
      <c r="C14" s="116"/>
      <c r="D14" s="5" t="s">
        <v>33</v>
      </c>
      <c r="E14" s="259"/>
      <c r="F14" s="259"/>
      <c r="G14" s="259"/>
      <c r="H14" s="259"/>
      <c r="I14" s="259"/>
      <c r="J14" s="259"/>
      <c r="K14" s="5"/>
      <c r="L14" s="5"/>
      <c r="M14" s="39"/>
      <c r="AB14" s="40" t="str">
        <f>B14</f>
        <v>Food average spend (net of VAT)</v>
      </c>
      <c r="AC14" s="116">
        <f>C14</f>
        <v>0</v>
      </c>
      <c r="AD14" s="5" t="s">
        <v>33</v>
      </c>
      <c r="AE14" s="259"/>
      <c r="AF14" s="259"/>
      <c r="AG14" s="259"/>
      <c r="AH14" s="259"/>
      <c r="AI14" s="259"/>
      <c r="AJ14" s="259"/>
      <c r="AK14" s="5"/>
      <c r="AL14" s="5"/>
      <c r="AM14" s="39"/>
      <c r="BB14" s="40" t="str">
        <f>AB14</f>
        <v>Food average spend (net of VAT)</v>
      </c>
      <c r="BC14" s="116">
        <f>AC14</f>
        <v>0</v>
      </c>
      <c r="BD14" s="5" t="s">
        <v>33</v>
      </c>
      <c r="BE14" s="259"/>
      <c r="BF14" s="259"/>
      <c r="BG14" s="259"/>
      <c r="BH14" s="259"/>
      <c r="BI14" s="259"/>
      <c r="BJ14" s="259"/>
      <c r="BK14" s="5"/>
      <c r="BL14" s="5"/>
      <c r="BM14" s="39"/>
      <c r="CB14" s="40" t="str">
        <f>BB14</f>
        <v>Food average spend (net of VAT)</v>
      </c>
      <c r="CC14" s="116">
        <f>BC14</f>
        <v>0</v>
      </c>
      <c r="CD14" s="5" t="s">
        <v>33</v>
      </c>
      <c r="CE14" s="259"/>
      <c r="CF14" s="259"/>
      <c r="CG14" s="259"/>
      <c r="CH14" s="259"/>
      <c r="CI14" s="259"/>
      <c r="CJ14" s="259"/>
      <c r="CK14" s="5"/>
      <c r="CL14" s="5"/>
      <c r="CM14" s="39"/>
    </row>
    <row r="15" spans="2:95" x14ac:dyDescent="0.35">
      <c r="B15" s="181" t="s">
        <v>224</v>
      </c>
      <c r="C15" s="116"/>
      <c r="D15" s="5" t="s">
        <v>33</v>
      </c>
      <c r="E15" s="259"/>
      <c r="F15" s="259"/>
      <c r="G15" s="259"/>
      <c r="H15" s="259"/>
      <c r="I15" s="259"/>
      <c r="J15" s="259"/>
      <c r="K15" s="5"/>
      <c r="L15" s="5"/>
      <c r="M15" s="39"/>
      <c r="AB15" s="40" t="str">
        <f>B15</f>
        <v>Beverage average spend (net of VAT)</v>
      </c>
      <c r="AC15" s="116">
        <f>C15</f>
        <v>0</v>
      </c>
      <c r="AD15" s="5" t="s">
        <v>33</v>
      </c>
      <c r="AE15" s="259"/>
      <c r="AF15" s="259"/>
      <c r="AG15" s="259"/>
      <c r="AH15" s="259"/>
      <c r="AI15" s="259"/>
      <c r="AJ15" s="259"/>
      <c r="AK15" s="5"/>
      <c r="AL15" s="5"/>
      <c r="AM15" s="39"/>
      <c r="BB15" s="40" t="str">
        <f>AB15</f>
        <v>Beverage average spend (net of VAT)</v>
      </c>
      <c r="BC15" s="116">
        <f>AC15</f>
        <v>0</v>
      </c>
      <c r="BD15" s="5" t="s">
        <v>33</v>
      </c>
      <c r="BE15" s="259"/>
      <c r="BF15" s="259"/>
      <c r="BG15" s="259"/>
      <c r="BH15" s="259"/>
      <c r="BI15" s="259"/>
      <c r="BJ15" s="259"/>
      <c r="BK15" s="5"/>
      <c r="BL15" s="5"/>
      <c r="BM15" s="39"/>
      <c r="CB15" s="40" t="str">
        <f>BB15</f>
        <v>Beverage average spend (net of VAT)</v>
      </c>
      <c r="CC15" s="116">
        <f>BC15</f>
        <v>0</v>
      </c>
      <c r="CD15" s="5" t="s">
        <v>33</v>
      </c>
      <c r="CE15" s="259"/>
      <c r="CF15" s="259"/>
      <c r="CG15" s="259"/>
      <c r="CH15" s="259"/>
      <c r="CI15" s="259"/>
      <c r="CJ15" s="259"/>
      <c r="CK15" s="5"/>
      <c r="CL15" s="5"/>
      <c r="CM15" s="39"/>
    </row>
    <row r="16" spans="2:95" x14ac:dyDescent="0.35">
      <c r="B16" s="301"/>
      <c r="C16" s="134"/>
      <c r="D16" s="259"/>
      <c r="E16" s="259"/>
      <c r="F16" s="259"/>
      <c r="G16" s="259"/>
      <c r="H16" s="259"/>
      <c r="I16" s="259"/>
      <c r="J16" s="259"/>
      <c r="K16" s="5"/>
      <c r="L16" s="5"/>
      <c r="M16" s="39"/>
      <c r="AB16" s="301"/>
      <c r="AC16" s="134"/>
      <c r="AD16" s="259"/>
      <c r="AE16" s="259"/>
      <c r="AF16" s="259"/>
      <c r="AG16" s="259"/>
      <c r="AH16" s="259"/>
      <c r="AI16" s="259"/>
      <c r="AJ16" s="259"/>
      <c r="AK16" s="5"/>
      <c r="AL16" s="5"/>
      <c r="AM16" s="39"/>
      <c r="BB16" s="301"/>
      <c r="BC16" s="134"/>
      <c r="BD16" s="259"/>
      <c r="BE16" s="259"/>
      <c r="BF16" s="259"/>
      <c r="BG16" s="259"/>
      <c r="BH16" s="259"/>
      <c r="BI16" s="259"/>
      <c r="BJ16" s="259"/>
      <c r="BK16" s="5"/>
      <c r="BL16" s="5"/>
      <c r="BM16" s="39"/>
      <c r="CB16" s="301"/>
      <c r="CC16" s="134"/>
      <c r="CD16" s="259"/>
      <c r="CE16" s="259"/>
      <c r="CF16" s="259"/>
      <c r="CG16" s="259"/>
      <c r="CH16" s="259"/>
      <c r="CI16" s="259"/>
      <c r="CJ16" s="259"/>
      <c r="CK16" s="5"/>
      <c r="CL16" s="5"/>
      <c r="CM16" s="39"/>
    </row>
    <row r="17" spans="2:91" x14ac:dyDescent="0.35">
      <c r="B17" s="303" t="s">
        <v>225</v>
      </c>
      <c r="C17" s="134"/>
      <c r="D17" s="302">
        <f>D12*(C14+C15)</f>
        <v>0</v>
      </c>
      <c r="E17" s="302">
        <f>E12*(C14+C15)</f>
        <v>0</v>
      </c>
      <c r="F17" s="302">
        <f>F12*(C14+C15)</f>
        <v>0</v>
      </c>
      <c r="G17" s="302">
        <f>G12*(C14+C15)</f>
        <v>0</v>
      </c>
      <c r="H17" s="302">
        <f>H12*(C14+C15)</f>
        <v>0</v>
      </c>
      <c r="I17" s="302">
        <f>I12*(C14+C15)</f>
        <v>0</v>
      </c>
      <c r="J17" s="302">
        <f>J12*(C14+C15)</f>
        <v>0</v>
      </c>
      <c r="K17" s="5"/>
      <c r="L17" s="309">
        <f>SUM(D17:J17)</f>
        <v>0</v>
      </c>
      <c r="M17" s="39"/>
      <c r="AB17" s="303" t="s">
        <v>225</v>
      </c>
      <c r="AC17" s="134"/>
      <c r="AD17" s="302">
        <f>AD12*(AC14+AC15)</f>
        <v>0</v>
      </c>
      <c r="AE17" s="302">
        <f>AE12*(AC14+AC15)</f>
        <v>0</v>
      </c>
      <c r="AF17" s="302">
        <f>AF12*(AC14+AC15)</f>
        <v>0</v>
      </c>
      <c r="AG17" s="302">
        <f>AG12*(AC14+AC15)</f>
        <v>0</v>
      </c>
      <c r="AH17" s="302">
        <f>AH12*(AC14+AC15)</f>
        <v>0</v>
      </c>
      <c r="AI17" s="302">
        <f>AI12*(AC14+AC15)</f>
        <v>0</v>
      </c>
      <c r="AJ17" s="302">
        <f>AJ12*(AC14+AC15)</f>
        <v>0</v>
      </c>
      <c r="AK17" s="5"/>
      <c r="AL17" s="309">
        <f>SUM(AD17:AJ17)</f>
        <v>0</v>
      </c>
      <c r="AM17" s="39"/>
      <c r="BB17" s="303" t="s">
        <v>225</v>
      </c>
      <c r="BC17" s="134"/>
      <c r="BD17" s="302">
        <f>BD12*(BC14+BC15)</f>
        <v>0</v>
      </c>
      <c r="BE17" s="302">
        <f>BE12*(BC14+BC15)</f>
        <v>0</v>
      </c>
      <c r="BF17" s="302">
        <f>BF12*(BC14+BC15)</f>
        <v>0</v>
      </c>
      <c r="BG17" s="302">
        <f>BG12*(BC14+BC15)</f>
        <v>0</v>
      </c>
      <c r="BH17" s="302">
        <f>BH12*(BC14+BC15)</f>
        <v>0</v>
      </c>
      <c r="BI17" s="302">
        <f>BI12*(BC14+BC15)</f>
        <v>0</v>
      </c>
      <c r="BJ17" s="302">
        <f>BJ12*(BC14+BC15)</f>
        <v>0</v>
      </c>
      <c r="BK17" s="5"/>
      <c r="BL17" s="309">
        <f>SUM(BD17:BJ17)</f>
        <v>0</v>
      </c>
      <c r="BM17" s="39"/>
      <c r="CB17" s="303" t="s">
        <v>225</v>
      </c>
      <c r="CC17" s="134"/>
      <c r="CD17" s="302">
        <f>CD12*(CC14+CC15)</f>
        <v>0</v>
      </c>
      <c r="CE17" s="302">
        <f>CE12*(CC14+CC15)</f>
        <v>0</v>
      </c>
      <c r="CF17" s="302">
        <f>CF12*(CC14+CC15)</f>
        <v>0</v>
      </c>
      <c r="CG17" s="302">
        <f>CG12*(CC14+CC15)</f>
        <v>0</v>
      </c>
      <c r="CH17" s="302">
        <f>CH12*(CC14+CC15)</f>
        <v>0</v>
      </c>
      <c r="CI17" s="302">
        <f>CI12*(CC14+CC15)</f>
        <v>0</v>
      </c>
      <c r="CJ17" s="302">
        <f>CJ12*(CC14+CC15)</f>
        <v>0</v>
      </c>
      <c r="CK17" s="5"/>
      <c r="CL17" s="309">
        <f>SUM(CD17:CJ17)</f>
        <v>0</v>
      </c>
      <c r="CM17" s="39"/>
    </row>
    <row r="18" spans="2:91" x14ac:dyDescent="0.35">
      <c r="B18" s="301"/>
      <c r="C18" s="134"/>
      <c r="D18" s="259"/>
      <c r="E18" s="259"/>
      <c r="F18" s="259"/>
      <c r="G18" s="259"/>
      <c r="H18" s="259"/>
      <c r="I18" s="259"/>
      <c r="J18" s="259"/>
      <c r="K18" s="5"/>
      <c r="L18" s="5"/>
      <c r="M18" s="39"/>
      <c r="AB18" s="301"/>
      <c r="AC18" s="134"/>
      <c r="AD18" s="259"/>
      <c r="AE18" s="259"/>
      <c r="AF18" s="259"/>
      <c r="AG18" s="259"/>
      <c r="AH18" s="259"/>
      <c r="AI18" s="259"/>
      <c r="AJ18" s="259"/>
      <c r="AK18" s="5"/>
      <c r="AL18" s="5"/>
      <c r="AM18" s="39"/>
      <c r="BB18" s="301"/>
      <c r="BC18" s="134"/>
      <c r="BD18" s="259"/>
      <c r="BE18" s="259"/>
      <c r="BF18" s="259"/>
      <c r="BG18" s="259"/>
      <c r="BH18" s="259"/>
      <c r="BI18" s="259"/>
      <c r="BJ18" s="259"/>
      <c r="BK18" s="5"/>
      <c r="BL18" s="5"/>
      <c r="BM18" s="39"/>
      <c r="CB18" s="301"/>
      <c r="CC18" s="134"/>
      <c r="CD18" s="259"/>
      <c r="CE18" s="259"/>
      <c r="CF18" s="259"/>
      <c r="CG18" s="259"/>
      <c r="CH18" s="259"/>
      <c r="CI18" s="259"/>
      <c r="CJ18" s="259"/>
      <c r="CK18" s="5"/>
      <c r="CL18" s="5"/>
      <c r="CM18" s="39"/>
    </row>
    <row r="19" spans="2:91" x14ac:dyDescent="0.35">
      <c r="B19" s="181" t="s">
        <v>73</v>
      </c>
      <c r="C19" s="176">
        <v>0</v>
      </c>
      <c r="D19" s="5" t="s">
        <v>25</v>
      </c>
      <c r="E19" s="259"/>
      <c r="F19" s="259"/>
      <c r="G19" s="259"/>
      <c r="H19" s="259"/>
      <c r="I19" s="259"/>
      <c r="J19" s="259"/>
      <c r="K19" s="5"/>
      <c r="L19" s="5"/>
      <c r="M19" s="39"/>
      <c r="AB19" s="40" t="str">
        <f>B19</f>
        <v>Expected food cost of sales ratio</v>
      </c>
      <c r="AC19" s="176">
        <f>C19</f>
        <v>0</v>
      </c>
      <c r="AD19" s="5" t="s">
        <v>25</v>
      </c>
      <c r="AE19" s="259"/>
      <c r="AF19" s="259"/>
      <c r="AG19" s="259"/>
      <c r="AH19" s="259"/>
      <c r="AI19" s="259"/>
      <c r="AJ19" s="259"/>
      <c r="AK19" s="5"/>
      <c r="AL19" s="5"/>
      <c r="AM19" s="39"/>
      <c r="BB19" s="40" t="str">
        <f>AB19</f>
        <v>Expected food cost of sales ratio</v>
      </c>
      <c r="BC19" s="176">
        <f>AC19</f>
        <v>0</v>
      </c>
      <c r="BD19" s="5" t="s">
        <v>25</v>
      </c>
      <c r="BE19" s="259"/>
      <c r="BF19" s="259"/>
      <c r="BG19" s="259"/>
      <c r="BH19" s="259"/>
      <c r="BI19" s="259"/>
      <c r="BJ19" s="259"/>
      <c r="BK19" s="5"/>
      <c r="BL19" s="5"/>
      <c r="BM19" s="39"/>
      <c r="CB19" s="40" t="str">
        <f>BB19</f>
        <v>Expected food cost of sales ratio</v>
      </c>
      <c r="CC19" s="176">
        <f>BC19</f>
        <v>0</v>
      </c>
      <c r="CD19" s="5" t="s">
        <v>25</v>
      </c>
      <c r="CE19" s="259"/>
      <c r="CF19" s="259"/>
      <c r="CG19" s="259"/>
      <c r="CH19" s="259"/>
      <c r="CI19" s="259"/>
      <c r="CJ19" s="259"/>
      <c r="CK19" s="5"/>
      <c r="CL19" s="5"/>
      <c r="CM19" s="39"/>
    </row>
    <row r="20" spans="2:91" x14ac:dyDescent="0.35">
      <c r="B20" s="181" t="s">
        <v>84</v>
      </c>
      <c r="C20" s="176">
        <v>0</v>
      </c>
      <c r="D20" s="13" t="s">
        <v>25</v>
      </c>
      <c r="E20" s="259"/>
      <c r="F20" s="259"/>
      <c r="G20" s="259"/>
      <c r="H20" s="259"/>
      <c r="I20" s="259"/>
      <c r="J20" s="259"/>
      <c r="K20" s="5"/>
      <c r="L20" s="5"/>
      <c r="M20" s="39"/>
      <c r="AB20" s="40" t="str">
        <f>B20</f>
        <v>Expected beverage cost of sales ratio</v>
      </c>
      <c r="AC20" s="176">
        <f>C20</f>
        <v>0</v>
      </c>
      <c r="AD20" s="13" t="s">
        <v>25</v>
      </c>
      <c r="AE20" s="259"/>
      <c r="AF20" s="259"/>
      <c r="AG20" s="259"/>
      <c r="AH20" s="259"/>
      <c r="AI20" s="259"/>
      <c r="AJ20" s="259"/>
      <c r="AK20" s="5"/>
      <c r="AL20" s="5"/>
      <c r="AM20" s="39"/>
      <c r="BB20" s="40" t="str">
        <f>AB20</f>
        <v>Expected beverage cost of sales ratio</v>
      </c>
      <c r="BC20" s="176">
        <f>AC20</f>
        <v>0</v>
      </c>
      <c r="BD20" s="13" t="s">
        <v>25</v>
      </c>
      <c r="BE20" s="259"/>
      <c r="BF20" s="259"/>
      <c r="BG20" s="259"/>
      <c r="BH20" s="259"/>
      <c r="BI20" s="259"/>
      <c r="BJ20" s="259"/>
      <c r="BK20" s="5"/>
      <c r="BL20" s="5"/>
      <c r="BM20" s="39"/>
      <c r="CB20" s="40" t="str">
        <f>BB20</f>
        <v>Expected beverage cost of sales ratio</v>
      </c>
      <c r="CC20" s="176">
        <f>BC20</f>
        <v>0</v>
      </c>
      <c r="CD20" s="13" t="s">
        <v>25</v>
      </c>
      <c r="CE20" s="259"/>
      <c r="CF20" s="259"/>
      <c r="CG20" s="259"/>
      <c r="CH20" s="259"/>
      <c r="CI20" s="259"/>
      <c r="CJ20" s="259"/>
      <c r="CK20" s="5"/>
      <c r="CL20" s="5"/>
      <c r="CM20" s="39"/>
    </row>
    <row r="21" spans="2:91" x14ac:dyDescent="0.35">
      <c r="B21" s="301"/>
      <c r="C21" s="134"/>
      <c r="D21" s="259"/>
      <c r="E21" s="259"/>
      <c r="F21" s="259"/>
      <c r="G21" s="259"/>
      <c r="H21" s="259"/>
      <c r="I21" s="259"/>
      <c r="J21" s="259"/>
      <c r="K21" s="5"/>
      <c r="L21" s="5"/>
      <c r="M21" s="39"/>
      <c r="AB21" s="301"/>
      <c r="AC21" s="134"/>
      <c r="AD21" s="259"/>
      <c r="AE21" s="259"/>
      <c r="AF21" s="259"/>
      <c r="AG21" s="259"/>
      <c r="AH21" s="259"/>
      <c r="AI21" s="259"/>
      <c r="AJ21" s="259"/>
      <c r="AK21" s="5"/>
      <c r="AL21" s="5"/>
      <c r="AM21" s="39"/>
      <c r="BB21" s="301"/>
      <c r="BC21" s="134"/>
      <c r="BD21" s="259"/>
      <c r="BE21" s="259"/>
      <c r="BF21" s="259"/>
      <c r="BG21" s="259"/>
      <c r="BH21" s="259"/>
      <c r="BI21" s="259"/>
      <c r="BJ21" s="259"/>
      <c r="BK21" s="5"/>
      <c r="BL21" s="5"/>
      <c r="BM21" s="39"/>
      <c r="CB21" s="301"/>
      <c r="CC21" s="134"/>
      <c r="CD21" s="259"/>
      <c r="CE21" s="259"/>
      <c r="CF21" s="259"/>
      <c r="CG21" s="259"/>
      <c r="CH21" s="259"/>
      <c r="CI21" s="259"/>
      <c r="CJ21" s="259"/>
      <c r="CK21" s="5"/>
      <c r="CL21" s="5"/>
      <c r="CM21" s="39"/>
    </row>
    <row r="22" spans="2:91" x14ac:dyDescent="0.35">
      <c r="B22" s="111" t="s">
        <v>135</v>
      </c>
      <c r="C22" s="108"/>
      <c r="D22" s="5"/>
      <c r="E22" s="5"/>
      <c r="F22" s="5"/>
      <c r="G22" s="5"/>
      <c r="H22" s="5"/>
      <c r="I22" s="5"/>
      <c r="J22" s="5"/>
      <c r="K22" s="108"/>
      <c r="L22" s="5"/>
      <c r="M22" s="39"/>
      <c r="AB22" s="111" t="s">
        <v>135</v>
      </c>
      <c r="AC22" s="108"/>
      <c r="AD22" s="5"/>
      <c r="AE22" s="5"/>
      <c r="AF22" s="5"/>
      <c r="AG22" s="5"/>
      <c r="AH22" s="5"/>
      <c r="AI22" s="5"/>
      <c r="AJ22" s="5"/>
      <c r="AK22" s="108"/>
      <c r="AL22" s="5"/>
      <c r="AM22" s="39"/>
      <c r="BB22" s="111" t="s">
        <v>135</v>
      </c>
      <c r="BC22" s="108"/>
      <c r="BD22" s="5"/>
      <c r="BE22" s="5"/>
      <c r="BF22" s="5"/>
      <c r="BG22" s="5"/>
      <c r="BH22" s="5"/>
      <c r="BI22" s="5"/>
      <c r="BJ22" s="5"/>
      <c r="BK22" s="108"/>
      <c r="BL22" s="5"/>
      <c r="BM22" s="39"/>
      <c r="CB22" s="111" t="s">
        <v>135</v>
      </c>
      <c r="CC22" s="108"/>
      <c r="CD22" s="5"/>
      <c r="CE22" s="5"/>
      <c r="CF22" s="5"/>
      <c r="CG22" s="5"/>
      <c r="CH22" s="5"/>
      <c r="CI22" s="5"/>
      <c r="CJ22" s="5"/>
      <c r="CK22" s="108"/>
      <c r="CL22" s="5"/>
      <c r="CM22" s="39"/>
    </row>
    <row r="23" spans="2:91" x14ac:dyDescent="0.35">
      <c r="B23" s="118" t="s">
        <v>228</v>
      </c>
      <c r="C23" s="108" t="s">
        <v>226</v>
      </c>
      <c r="D23" s="113"/>
      <c r="E23" s="113"/>
      <c r="F23" s="113"/>
      <c r="G23" s="113"/>
      <c r="H23" s="113"/>
      <c r="I23" s="113"/>
      <c r="J23" s="113"/>
      <c r="K23" s="108"/>
      <c r="L23" s="5"/>
      <c r="M23" s="39"/>
      <c r="AB23" s="118" t="str">
        <f>B23</f>
        <v>Other 1</v>
      </c>
      <c r="AC23" s="108" t="s">
        <v>226</v>
      </c>
      <c r="AD23" s="113"/>
      <c r="AE23" s="113"/>
      <c r="AF23" s="113"/>
      <c r="AG23" s="113"/>
      <c r="AH23" s="113"/>
      <c r="AI23" s="113"/>
      <c r="AJ23" s="113"/>
      <c r="AK23" s="108"/>
      <c r="AL23" s="5"/>
      <c r="AM23" s="39"/>
      <c r="BB23" s="118" t="str">
        <f>AB23</f>
        <v>Other 1</v>
      </c>
      <c r="BC23" s="108" t="s">
        <v>226</v>
      </c>
      <c r="BD23" s="113"/>
      <c r="BE23" s="113"/>
      <c r="BF23" s="113"/>
      <c r="BG23" s="113"/>
      <c r="BH23" s="113"/>
      <c r="BI23" s="113"/>
      <c r="BJ23" s="113"/>
      <c r="BK23" s="108"/>
      <c r="BL23" s="5"/>
      <c r="BM23" s="39"/>
      <c r="CB23" s="118" t="str">
        <f>BB23</f>
        <v>Other 1</v>
      </c>
      <c r="CC23" s="108" t="s">
        <v>226</v>
      </c>
      <c r="CD23" s="113"/>
      <c r="CE23" s="113"/>
      <c r="CF23" s="113"/>
      <c r="CG23" s="113"/>
      <c r="CH23" s="113"/>
      <c r="CI23" s="113"/>
      <c r="CJ23" s="113"/>
      <c r="CK23" s="108"/>
      <c r="CL23" s="5"/>
      <c r="CM23" s="39"/>
    </row>
    <row r="24" spans="2:91" x14ac:dyDescent="0.35">
      <c r="B24" s="118" t="s">
        <v>229</v>
      </c>
      <c r="C24" s="108" t="str">
        <f>C23</f>
        <v>number per day</v>
      </c>
      <c r="D24" s="113"/>
      <c r="E24" s="113"/>
      <c r="F24" s="113"/>
      <c r="G24" s="113"/>
      <c r="H24" s="113"/>
      <c r="I24" s="113"/>
      <c r="J24" s="113"/>
      <c r="K24" s="108"/>
      <c r="L24" s="5"/>
      <c r="M24" s="39"/>
      <c r="AB24" s="118" t="str">
        <f>B24</f>
        <v>Other 2</v>
      </c>
      <c r="AC24" s="108" t="str">
        <f>AC23</f>
        <v>number per day</v>
      </c>
      <c r="AD24" s="113"/>
      <c r="AE24" s="113"/>
      <c r="AF24" s="113"/>
      <c r="AG24" s="113"/>
      <c r="AH24" s="113"/>
      <c r="AI24" s="113"/>
      <c r="AJ24" s="113"/>
      <c r="AK24" s="108"/>
      <c r="AL24" s="5"/>
      <c r="AM24" s="39"/>
      <c r="BB24" s="118" t="str">
        <f>AB24</f>
        <v>Other 2</v>
      </c>
      <c r="BC24" s="108" t="str">
        <f>BC23</f>
        <v>number per day</v>
      </c>
      <c r="BD24" s="113"/>
      <c r="BE24" s="113"/>
      <c r="BF24" s="113"/>
      <c r="BG24" s="113"/>
      <c r="BH24" s="113"/>
      <c r="BI24" s="113"/>
      <c r="BJ24" s="113"/>
      <c r="BK24" s="108"/>
      <c r="BL24" s="5"/>
      <c r="BM24" s="39"/>
      <c r="CB24" s="118" t="str">
        <f>BB24</f>
        <v>Other 2</v>
      </c>
      <c r="CC24" s="108" t="str">
        <f>CC23</f>
        <v>number per day</v>
      </c>
      <c r="CD24" s="113"/>
      <c r="CE24" s="113"/>
      <c r="CF24" s="113"/>
      <c r="CG24" s="113"/>
      <c r="CH24" s="113"/>
      <c r="CI24" s="113"/>
      <c r="CJ24" s="113"/>
      <c r="CK24" s="108"/>
      <c r="CL24" s="5"/>
      <c r="CM24" s="39"/>
    </row>
    <row r="25" spans="2:91" x14ac:dyDescent="0.35">
      <c r="B25" s="301"/>
      <c r="C25" s="304"/>
      <c r="D25" s="134"/>
      <c r="E25" s="134"/>
      <c r="F25" s="134"/>
      <c r="G25" s="134"/>
      <c r="H25" s="134"/>
      <c r="I25" s="134"/>
      <c r="J25" s="134"/>
      <c r="K25" s="108"/>
      <c r="L25" s="5"/>
      <c r="M25" s="39"/>
      <c r="AB25" s="301"/>
      <c r="AC25" s="304"/>
      <c r="AD25" s="134"/>
      <c r="AE25" s="134"/>
      <c r="AF25" s="134"/>
      <c r="AG25" s="134"/>
      <c r="AH25" s="134"/>
      <c r="AI25" s="134"/>
      <c r="AJ25" s="134"/>
      <c r="AK25" s="108"/>
      <c r="AL25" s="5"/>
      <c r="AM25" s="39"/>
      <c r="BB25" s="301"/>
      <c r="BC25" s="304"/>
      <c r="BD25" s="134"/>
      <c r="BE25" s="134"/>
      <c r="BF25" s="134"/>
      <c r="BG25" s="134"/>
      <c r="BH25" s="134"/>
      <c r="BI25" s="134"/>
      <c r="BJ25" s="134"/>
      <c r="BK25" s="108"/>
      <c r="BL25" s="5"/>
      <c r="BM25" s="39"/>
      <c r="CB25" s="301"/>
      <c r="CC25" s="304"/>
      <c r="CD25" s="134"/>
      <c r="CE25" s="134"/>
      <c r="CF25" s="134"/>
      <c r="CG25" s="134"/>
      <c r="CH25" s="134"/>
      <c r="CI25" s="134"/>
      <c r="CJ25" s="134"/>
      <c r="CK25" s="108"/>
      <c r="CL25" s="5"/>
      <c r="CM25" s="39"/>
    </row>
    <row r="26" spans="2:91" x14ac:dyDescent="0.35">
      <c r="B26" s="167" t="s">
        <v>227</v>
      </c>
      <c r="C26" s="108"/>
      <c r="D26" s="5"/>
      <c r="E26" s="5"/>
      <c r="F26" s="5"/>
      <c r="G26" s="5"/>
      <c r="H26" s="5"/>
      <c r="I26" s="5"/>
      <c r="J26" s="5"/>
      <c r="K26" s="108"/>
      <c r="L26" s="5"/>
      <c r="M26" s="39"/>
      <c r="AB26" s="167" t="s">
        <v>227</v>
      </c>
      <c r="AC26" s="108"/>
      <c r="AD26" s="5"/>
      <c r="AE26" s="5"/>
      <c r="AF26" s="5"/>
      <c r="AG26" s="5"/>
      <c r="AH26" s="5"/>
      <c r="AI26" s="5"/>
      <c r="AJ26" s="5"/>
      <c r="AK26" s="108"/>
      <c r="AL26" s="5"/>
      <c r="AM26" s="39"/>
      <c r="BB26" s="167" t="s">
        <v>227</v>
      </c>
      <c r="BC26" s="108"/>
      <c r="BD26" s="5"/>
      <c r="BE26" s="5"/>
      <c r="BF26" s="5"/>
      <c r="BG26" s="5"/>
      <c r="BH26" s="5"/>
      <c r="BI26" s="5"/>
      <c r="BJ26" s="5"/>
      <c r="BK26" s="108"/>
      <c r="BL26" s="5"/>
      <c r="BM26" s="39"/>
      <c r="CB26" s="167" t="s">
        <v>227</v>
      </c>
      <c r="CC26" s="108"/>
      <c r="CD26" s="5"/>
      <c r="CE26" s="5"/>
      <c r="CF26" s="5"/>
      <c r="CG26" s="5"/>
      <c r="CH26" s="5"/>
      <c r="CI26" s="5"/>
      <c r="CJ26" s="5"/>
      <c r="CK26" s="108"/>
      <c r="CL26" s="5"/>
      <c r="CM26" s="39"/>
    </row>
    <row r="27" spans="2:91" x14ac:dyDescent="0.35">
      <c r="B27" s="306" t="str">
        <f>B23</f>
        <v>Other 1</v>
      </c>
      <c r="C27" s="108" t="s">
        <v>11</v>
      </c>
      <c r="D27" s="135"/>
      <c r="E27" s="135"/>
      <c r="F27" s="135"/>
      <c r="G27" s="135"/>
      <c r="H27" s="135"/>
      <c r="I27" s="135"/>
      <c r="J27" s="135"/>
      <c r="K27" s="108"/>
      <c r="L27" s="309">
        <f>SUM(D27:J27)</f>
        <v>0</v>
      </c>
      <c r="M27" s="39"/>
      <c r="AB27" s="306" t="str">
        <f>AB23</f>
        <v>Other 1</v>
      </c>
      <c r="AC27" s="108" t="s">
        <v>11</v>
      </c>
      <c r="AD27" s="113"/>
      <c r="AE27" s="113"/>
      <c r="AF27" s="113"/>
      <c r="AG27" s="113"/>
      <c r="AH27" s="113"/>
      <c r="AI27" s="113"/>
      <c r="AJ27" s="113"/>
      <c r="AK27" s="108"/>
      <c r="AL27" s="309">
        <f>SUM(AD27:AJ27)</f>
        <v>0</v>
      </c>
      <c r="AM27" s="39"/>
      <c r="BB27" s="306" t="str">
        <f>BB23</f>
        <v>Other 1</v>
      </c>
      <c r="BC27" s="108" t="s">
        <v>11</v>
      </c>
      <c r="BD27" s="113"/>
      <c r="BE27" s="113"/>
      <c r="BF27" s="113"/>
      <c r="BG27" s="113"/>
      <c r="BH27" s="113"/>
      <c r="BI27" s="113"/>
      <c r="BJ27" s="113"/>
      <c r="BK27" s="108"/>
      <c r="BL27" s="309">
        <f>SUM(BD27:BJ27)</f>
        <v>0</v>
      </c>
      <c r="BM27" s="39"/>
      <c r="CB27" s="306" t="str">
        <f>CB23</f>
        <v>Other 1</v>
      </c>
      <c r="CC27" s="108" t="s">
        <v>11</v>
      </c>
      <c r="CD27" s="113"/>
      <c r="CE27" s="113"/>
      <c r="CF27" s="113"/>
      <c r="CG27" s="113"/>
      <c r="CH27" s="113"/>
      <c r="CI27" s="113"/>
      <c r="CJ27" s="113"/>
      <c r="CK27" s="108"/>
      <c r="CL27" s="309">
        <f>SUM(CD27:CJ27)</f>
        <v>0</v>
      </c>
      <c r="CM27" s="39"/>
    </row>
    <row r="28" spans="2:91" x14ac:dyDescent="0.35">
      <c r="B28" s="305" t="s">
        <v>26</v>
      </c>
      <c r="C28" s="108"/>
      <c r="D28" s="5"/>
      <c r="E28" s="5"/>
      <c r="F28" s="5"/>
      <c r="G28" s="5"/>
      <c r="H28" s="5"/>
      <c r="I28" s="5"/>
      <c r="J28" s="5"/>
      <c r="K28" s="108"/>
      <c r="L28" s="5"/>
      <c r="M28" s="39"/>
      <c r="AB28" s="305" t="s">
        <v>26</v>
      </c>
      <c r="AC28" s="108"/>
      <c r="AD28" s="5"/>
      <c r="AE28" s="5"/>
      <c r="AF28" s="5"/>
      <c r="AG28" s="5"/>
      <c r="AH28" s="5"/>
      <c r="AI28" s="5"/>
      <c r="AJ28" s="5"/>
      <c r="AK28" s="108"/>
      <c r="AL28" s="5"/>
      <c r="AM28" s="39"/>
      <c r="BB28" s="305" t="s">
        <v>26</v>
      </c>
      <c r="BC28" s="108"/>
      <c r="BD28" s="5"/>
      <c r="BE28" s="5"/>
      <c r="BF28" s="5"/>
      <c r="BG28" s="5"/>
      <c r="BH28" s="5"/>
      <c r="BI28" s="5"/>
      <c r="BJ28" s="5"/>
      <c r="BK28" s="108"/>
      <c r="BL28" s="5"/>
      <c r="BM28" s="39"/>
      <c r="CB28" s="305" t="s">
        <v>26</v>
      </c>
      <c r="CC28" s="108"/>
      <c r="CD28" s="5"/>
      <c r="CE28" s="5"/>
      <c r="CF28" s="5"/>
      <c r="CG28" s="5"/>
      <c r="CH28" s="5"/>
      <c r="CI28" s="5"/>
      <c r="CJ28" s="5"/>
      <c r="CK28" s="108"/>
      <c r="CL28" s="5"/>
      <c r="CM28" s="39"/>
    </row>
    <row r="29" spans="2:91" x14ac:dyDescent="0.35">
      <c r="B29" s="301" t="s">
        <v>230</v>
      </c>
      <c r="C29" s="116">
        <v>0</v>
      </c>
      <c r="D29" s="27">
        <f>D23*C29</f>
        <v>0</v>
      </c>
      <c r="E29" s="27">
        <f>E23*C29</f>
        <v>0</v>
      </c>
      <c r="F29" s="27">
        <f>F23*C29</f>
        <v>0</v>
      </c>
      <c r="G29" s="27">
        <f>G23*C29</f>
        <v>0</v>
      </c>
      <c r="H29" s="27">
        <f>H23*C29</f>
        <v>0</v>
      </c>
      <c r="I29" s="27">
        <f>I23*C29</f>
        <v>0</v>
      </c>
      <c r="J29" s="27">
        <f>J23*C29</f>
        <v>0</v>
      </c>
      <c r="K29" s="108"/>
      <c r="L29" s="309">
        <f>SUM(D29:J29)</f>
        <v>0</v>
      </c>
      <c r="M29" s="39"/>
      <c r="AB29" s="301" t="s">
        <v>230</v>
      </c>
      <c r="AC29" s="116">
        <f>C29</f>
        <v>0</v>
      </c>
      <c r="AD29" s="27">
        <f>AD23*AC29</f>
        <v>0</v>
      </c>
      <c r="AE29" s="27">
        <f>AE23*AC29</f>
        <v>0</v>
      </c>
      <c r="AF29" s="27">
        <f>AF23*AC29</f>
        <v>0</v>
      </c>
      <c r="AG29" s="27">
        <f>AG23*AC29</f>
        <v>0</v>
      </c>
      <c r="AH29" s="27">
        <f>AH23*AC29</f>
        <v>0</v>
      </c>
      <c r="AI29" s="27">
        <f>AI23*AC29</f>
        <v>0</v>
      </c>
      <c r="AJ29" s="27">
        <f>AJ23*AC29</f>
        <v>0</v>
      </c>
      <c r="AK29" s="108"/>
      <c r="AL29" s="309">
        <f>SUM(AD29:AJ29)</f>
        <v>0</v>
      </c>
      <c r="AM29" s="39"/>
      <c r="BB29" s="301" t="s">
        <v>230</v>
      </c>
      <c r="BC29" s="116">
        <f>AC29</f>
        <v>0</v>
      </c>
      <c r="BD29" s="27">
        <f>BD23*BC29</f>
        <v>0</v>
      </c>
      <c r="BE29" s="27">
        <f>BE23*BC29</f>
        <v>0</v>
      </c>
      <c r="BF29" s="27">
        <f>BF23*BC29</f>
        <v>0</v>
      </c>
      <c r="BG29" s="27">
        <f>BG23*BC29</f>
        <v>0</v>
      </c>
      <c r="BH29" s="27">
        <f>BH23*BC29</f>
        <v>0</v>
      </c>
      <c r="BI29" s="27">
        <f>BI23*BC29</f>
        <v>0</v>
      </c>
      <c r="BJ29" s="27">
        <f>BJ23*BC29</f>
        <v>0</v>
      </c>
      <c r="BK29" s="108"/>
      <c r="BL29" s="309">
        <f>SUM(BD29:BJ29)</f>
        <v>0</v>
      </c>
      <c r="BM29" s="39"/>
      <c r="CB29" s="301" t="s">
        <v>230</v>
      </c>
      <c r="CC29" s="116">
        <f>BC29</f>
        <v>0</v>
      </c>
      <c r="CD29" s="27">
        <f>CD23*CC29</f>
        <v>0</v>
      </c>
      <c r="CE29" s="27">
        <f>CE23*CC29</f>
        <v>0</v>
      </c>
      <c r="CF29" s="27">
        <f>CF23*CC29</f>
        <v>0</v>
      </c>
      <c r="CG29" s="27">
        <f>CG23*CC29</f>
        <v>0</v>
      </c>
      <c r="CH29" s="27">
        <f>CH23*CC29</f>
        <v>0</v>
      </c>
      <c r="CI29" s="27">
        <f>CI23*CC29</f>
        <v>0</v>
      </c>
      <c r="CJ29" s="27">
        <f>CJ23*CC29</f>
        <v>0</v>
      </c>
      <c r="CK29" s="108"/>
      <c r="CL29" s="309">
        <f>SUM(CD29:CJ29)</f>
        <v>0</v>
      </c>
      <c r="CM29" s="39"/>
    </row>
    <row r="30" spans="2:91" x14ac:dyDescent="0.35">
      <c r="B30" s="301"/>
      <c r="C30" s="108"/>
      <c r="D30" s="5"/>
      <c r="E30" s="5"/>
      <c r="F30" s="5"/>
      <c r="G30" s="5"/>
      <c r="H30" s="5"/>
      <c r="I30" s="5"/>
      <c r="J30" s="5"/>
      <c r="K30" s="108"/>
      <c r="L30" s="5"/>
      <c r="M30" s="39"/>
      <c r="AB30" s="301"/>
      <c r="AC30" s="108"/>
      <c r="AD30" s="5"/>
      <c r="AE30" s="5"/>
      <c r="AF30" s="5"/>
      <c r="AG30" s="5"/>
      <c r="AH30" s="5"/>
      <c r="AI30" s="5"/>
      <c r="AJ30" s="5"/>
      <c r="AK30" s="108"/>
      <c r="AL30" s="5"/>
      <c r="AM30" s="39"/>
      <c r="BB30" s="301"/>
      <c r="BC30" s="108"/>
      <c r="BD30" s="5"/>
      <c r="BE30" s="5"/>
      <c r="BF30" s="5"/>
      <c r="BG30" s="5"/>
      <c r="BH30" s="5"/>
      <c r="BI30" s="5"/>
      <c r="BJ30" s="5"/>
      <c r="BK30" s="108"/>
      <c r="BL30" s="5"/>
      <c r="BM30" s="39"/>
      <c r="CB30" s="301"/>
      <c r="CC30" s="108"/>
      <c r="CD30" s="5"/>
      <c r="CE30" s="5"/>
      <c r="CF30" s="5"/>
      <c r="CG30" s="5"/>
      <c r="CH30" s="5"/>
      <c r="CI30" s="5"/>
      <c r="CJ30" s="5"/>
      <c r="CK30" s="108"/>
      <c r="CL30" s="5"/>
      <c r="CM30" s="39"/>
    </row>
    <row r="31" spans="2:91" x14ac:dyDescent="0.35">
      <c r="B31" s="167" t="str">
        <f>B26</f>
        <v>Expected income</v>
      </c>
      <c r="C31" s="108"/>
      <c r="D31" s="5"/>
      <c r="E31" s="5"/>
      <c r="F31" s="5"/>
      <c r="G31" s="5"/>
      <c r="H31" s="5"/>
      <c r="I31" s="5"/>
      <c r="J31" s="5"/>
      <c r="K31" s="108"/>
      <c r="L31" s="5"/>
      <c r="M31" s="39"/>
      <c r="AB31" s="167" t="str">
        <f>AB26</f>
        <v>Expected income</v>
      </c>
      <c r="AC31" s="108"/>
      <c r="AD31" s="5"/>
      <c r="AE31" s="5"/>
      <c r="AF31" s="5"/>
      <c r="AG31" s="5"/>
      <c r="AH31" s="5"/>
      <c r="AI31" s="5"/>
      <c r="AJ31" s="5"/>
      <c r="AK31" s="108"/>
      <c r="AL31" s="5"/>
      <c r="AM31" s="39"/>
      <c r="BB31" s="167" t="str">
        <f>BB26</f>
        <v>Expected income</v>
      </c>
      <c r="BC31" s="108"/>
      <c r="BD31" s="5"/>
      <c r="BE31" s="5"/>
      <c r="BF31" s="5"/>
      <c r="BG31" s="5"/>
      <c r="BH31" s="5"/>
      <c r="BI31" s="5"/>
      <c r="BJ31" s="5"/>
      <c r="BK31" s="108"/>
      <c r="BL31" s="5"/>
      <c r="BM31" s="39"/>
      <c r="CB31" s="167" t="str">
        <f>CB26</f>
        <v>Expected income</v>
      </c>
      <c r="CC31" s="108"/>
      <c r="CD31" s="5"/>
      <c r="CE31" s="5"/>
      <c r="CF31" s="5"/>
      <c r="CG31" s="5"/>
      <c r="CH31" s="5"/>
      <c r="CI31" s="5"/>
      <c r="CJ31" s="5"/>
      <c r="CK31" s="108"/>
      <c r="CL31" s="5"/>
      <c r="CM31" s="39"/>
    </row>
    <row r="32" spans="2:91" x14ac:dyDescent="0.35">
      <c r="B32" s="306" t="str">
        <f>B24</f>
        <v>Other 2</v>
      </c>
      <c r="C32" s="108" t="s">
        <v>11</v>
      </c>
      <c r="D32" s="135"/>
      <c r="E32" s="135"/>
      <c r="F32" s="135"/>
      <c r="G32" s="135"/>
      <c r="H32" s="135"/>
      <c r="I32" s="135"/>
      <c r="J32" s="135"/>
      <c r="K32" s="108"/>
      <c r="L32" s="309">
        <f>SUM(D32:J32)</f>
        <v>0</v>
      </c>
      <c r="M32" s="39"/>
      <c r="AB32" s="306" t="str">
        <f>AB24</f>
        <v>Other 2</v>
      </c>
      <c r="AC32" s="108" t="s">
        <v>11</v>
      </c>
      <c r="AD32" s="113"/>
      <c r="AE32" s="113"/>
      <c r="AF32" s="113"/>
      <c r="AG32" s="113"/>
      <c r="AH32" s="113"/>
      <c r="AI32" s="113"/>
      <c r="AJ32" s="113"/>
      <c r="AK32" s="108"/>
      <c r="AL32" s="309">
        <f>SUM(AD32:AJ32)</f>
        <v>0</v>
      </c>
      <c r="AM32" s="39"/>
      <c r="BB32" s="306" t="str">
        <f>BB24</f>
        <v>Other 2</v>
      </c>
      <c r="BC32" s="108" t="s">
        <v>11</v>
      </c>
      <c r="BD32" s="113"/>
      <c r="BE32" s="113"/>
      <c r="BF32" s="113"/>
      <c r="BG32" s="113"/>
      <c r="BH32" s="113"/>
      <c r="BI32" s="113"/>
      <c r="BJ32" s="113"/>
      <c r="BK32" s="108"/>
      <c r="BL32" s="309">
        <f>SUM(BD32:BJ32)</f>
        <v>0</v>
      </c>
      <c r="BM32" s="39"/>
      <c r="CB32" s="306" t="str">
        <f>CB24</f>
        <v>Other 2</v>
      </c>
      <c r="CC32" s="108" t="s">
        <v>11</v>
      </c>
      <c r="CD32" s="113"/>
      <c r="CE32" s="113"/>
      <c r="CF32" s="113"/>
      <c r="CG32" s="113"/>
      <c r="CH32" s="113"/>
      <c r="CI32" s="113"/>
      <c r="CJ32" s="113"/>
      <c r="CK32" s="108"/>
      <c r="CL32" s="309">
        <f>SUM(CD32:CJ32)</f>
        <v>0</v>
      </c>
      <c r="CM32" s="39"/>
    </row>
    <row r="33" spans="2:105" x14ac:dyDescent="0.35">
      <c r="B33" s="305" t="s">
        <v>26</v>
      </c>
      <c r="C33" s="108"/>
      <c r="D33" s="5"/>
      <c r="E33" s="5"/>
      <c r="F33" s="5"/>
      <c r="G33" s="5"/>
      <c r="H33" s="5"/>
      <c r="I33" s="5"/>
      <c r="J33" s="5"/>
      <c r="K33" s="108"/>
      <c r="L33" s="5"/>
      <c r="M33" s="39"/>
      <c r="AB33" s="305" t="s">
        <v>26</v>
      </c>
      <c r="AC33" s="108"/>
      <c r="AD33" s="5"/>
      <c r="AE33" s="5"/>
      <c r="AF33" s="5"/>
      <c r="AG33" s="5"/>
      <c r="AH33" s="5"/>
      <c r="AI33" s="5"/>
      <c r="AJ33" s="5"/>
      <c r="AK33" s="108"/>
      <c r="AL33" s="5"/>
      <c r="AM33" s="39"/>
      <c r="BB33" s="305" t="s">
        <v>26</v>
      </c>
      <c r="BC33" s="108"/>
      <c r="BD33" s="5"/>
      <c r="BE33" s="5"/>
      <c r="BF33" s="5"/>
      <c r="BG33" s="5"/>
      <c r="BH33" s="5"/>
      <c r="BI33" s="5"/>
      <c r="BJ33" s="5"/>
      <c r="BK33" s="108"/>
      <c r="BL33" s="5"/>
      <c r="BM33" s="39"/>
      <c r="CB33" s="305" t="s">
        <v>26</v>
      </c>
      <c r="CC33" s="108"/>
      <c r="CD33" s="5"/>
      <c r="CE33" s="5"/>
      <c r="CF33" s="5"/>
      <c r="CG33" s="5"/>
      <c r="CH33" s="5"/>
      <c r="CI33" s="5"/>
      <c r="CJ33" s="5"/>
      <c r="CK33" s="108"/>
      <c r="CL33" s="5"/>
      <c r="CM33" s="39"/>
    </row>
    <row r="34" spans="2:105" x14ac:dyDescent="0.35">
      <c r="B34" s="301" t="s">
        <v>230</v>
      </c>
      <c r="C34" s="116">
        <v>0</v>
      </c>
      <c r="D34" s="27">
        <f>D24*C34</f>
        <v>0</v>
      </c>
      <c r="E34" s="27">
        <f>E24*C34</f>
        <v>0</v>
      </c>
      <c r="F34" s="27">
        <f>F24*C34</f>
        <v>0</v>
      </c>
      <c r="G34" s="27">
        <f>G24*C34</f>
        <v>0</v>
      </c>
      <c r="H34" s="27">
        <f>H24*C34</f>
        <v>0</v>
      </c>
      <c r="I34" s="27">
        <f>I24*C34</f>
        <v>0</v>
      </c>
      <c r="J34" s="27">
        <f>J24*C34</f>
        <v>0</v>
      </c>
      <c r="K34" s="108"/>
      <c r="L34" s="309">
        <f>SUM(D34:J34)</f>
        <v>0</v>
      </c>
      <c r="M34" s="39"/>
      <c r="AB34" s="301" t="s">
        <v>230</v>
      </c>
      <c r="AC34" s="116">
        <f>C34</f>
        <v>0</v>
      </c>
      <c r="AD34" s="27">
        <f>AD24*AC34</f>
        <v>0</v>
      </c>
      <c r="AE34" s="27">
        <f>AE24*AC34</f>
        <v>0</v>
      </c>
      <c r="AF34" s="27">
        <f>AF24*AC34</f>
        <v>0</v>
      </c>
      <c r="AG34" s="27">
        <f>AG24*AC34</f>
        <v>0</v>
      </c>
      <c r="AH34" s="27">
        <f>AH24*AC34</f>
        <v>0</v>
      </c>
      <c r="AI34" s="27">
        <f>AI24*AC34</f>
        <v>0</v>
      </c>
      <c r="AJ34" s="27">
        <f>AJ24*AC34</f>
        <v>0</v>
      </c>
      <c r="AK34" s="108"/>
      <c r="AL34" s="309">
        <f>SUM(AD34:AJ34)</f>
        <v>0</v>
      </c>
      <c r="AM34" s="39"/>
      <c r="BB34" s="301" t="s">
        <v>230</v>
      </c>
      <c r="BC34" s="116">
        <f>AC34</f>
        <v>0</v>
      </c>
      <c r="BD34" s="27">
        <f>BD24*BC34</f>
        <v>0</v>
      </c>
      <c r="BE34" s="27">
        <f>BE24*BC34</f>
        <v>0</v>
      </c>
      <c r="BF34" s="27">
        <f>BF24*BC34</f>
        <v>0</v>
      </c>
      <c r="BG34" s="27">
        <f>BG24*BC34</f>
        <v>0</v>
      </c>
      <c r="BH34" s="27">
        <f>BH24*BC34</f>
        <v>0</v>
      </c>
      <c r="BI34" s="27">
        <f>BI24*BC34</f>
        <v>0</v>
      </c>
      <c r="BJ34" s="27">
        <f>BJ24*BC34</f>
        <v>0</v>
      </c>
      <c r="BK34" s="108"/>
      <c r="BL34" s="309">
        <f>SUM(BD34:BJ34)</f>
        <v>0</v>
      </c>
      <c r="BM34" s="39"/>
      <c r="CB34" s="301" t="s">
        <v>230</v>
      </c>
      <c r="CC34" s="116">
        <f>BC34</f>
        <v>0</v>
      </c>
      <c r="CD34" s="27">
        <f>CD24*CC34</f>
        <v>0</v>
      </c>
      <c r="CE34" s="27">
        <f>CE24*CC34</f>
        <v>0</v>
      </c>
      <c r="CF34" s="27">
        <f>CF24*CC34</f>
        <v>0</v>
      </c>
      <c r="CG34" s="27">
        <f>CG24*CC34</f>
        <v>0</v>
      </c>
      <c r="CH34" s="27">
        <f>CH24*CC34</f>
        <v>0</v>
      </c>
      <c r="CI34" s="27">
        <f>CI24*CC34</f>
        <v>0</v>
      </c>
      <c r="CJ34" s="27">
        <f>CJ24*CC34</f>
        <v>0</v>
      </c>
      <c r="CK34" s="108"/>
      <c r="CL34" s="309">
        <f>SUM(CD34:CJ34)</f>
        <v>0</v>
      </c>
      <c r="CM34" s="39"/>
    </row>
    <row r="35" spans="2:105" x14ac:dyDescent="0.35">
      <c r="B35" s="301"/>
      <c r="C35" s="108"/>
      <c r="D35" s="5"/>
      <c r="E35" s="5"/>
      <c r="F35" s="5"/>
      <c r="G35" s="5"/>
      <c r="H35" s="5"/>
      <c r="I35" s="5"/>
      <c r="J35" s="5"/>
      <c r="K35" s="108"/>
      <c r="L35" s="5"/>
      <c r="M35" s="39"/>
      <c r="AB35" s="301"/>
      <c r="AC35" s="108"/>
      <c r="AD35" s="5"/>
      <c r="AE35" s="5"/>
      <c r="AF35" s="5"/>
      <c r="AG35" s="5"/>
      <c r="AH35" s="5"/>
      <c r="AI35" s="5"/>
      <c r="AJ35" s="5"/>
      <c r="AK35" s="108"/>
      <c r="AL35" s="5"/>
      <c r="AM35" s="39"/>
      <c r="BB35" s="301"/>
      <c r="BC35" s="108"/>
      <c r="BD35" s="5"/>
      <c r="BE35" s="5"/>
      <c r="BF35" s="5"/>
      <c r="BG35" s="5"/>
      <c r="BH35" s="5"/>
      <c r="BI35" s="5"/>
      <c r="BJ35" s="5"/>
      <c r="BK35" s="108"/>
      <c r="BL35" s="5"/>
      <c r="BM35" s="39"/>
      <c r="CB35" s="301"/>
      <c r="CC35" s="108"/>
      <c r="CD35" s="5"/>
      <c r="CE35" s="5"/>
      <c r="CF35" s="5"/>
      <c r="CG35" s="5"/>
      <c r="CH35" s="5"/>
      <c r="CI35" s="5"/>
      <c r="CJ35" s="5"/>
      <c r="CK35" s="108"/>
      <c r="CL35" s="5"/>
      <c r="CM35" s="39"/>
    </row>
    <row r="36" spans="2:105" x14ac:dyDescent="0.35">
      <c r="B36" s="40" t="s">
        <v>211</v>
      </c>
      <c r="C36" s="176">
        <v>0</v>
      </c>
      <c r="D36" s="5" t="s">
        <v>25</v>
      </c>
      <c r="E36" s="5"/>
      <c r="F36" s="5"/>
      <c r="G36" s="5"/>
      <c r="H36" s="5"/>
      <c r="I36" s="5"/>
      <c r="J36" s="5"/>
      <c r="K36" s="108"/>
      <c r="L36" s="5"/>
      <c r="M36" s="39"/>
      <c r="AB36" s="40" t="s">
        <v>211</v>
      </c>
      <c r="AC36" s="176">
        <f>C36</f>
        <v>0</v>
      </c>
      <c r="AD36" s="5" t="s">
        <v>25</v>
      </c>
      <c r="AE36" s="5"/>
      <c r="AF36" s="5"/>
      <c r="AG36" s="5"/>
      <c r="AH36" s="5"/>
      <c r="AI36" s="5"/>
      <c r="AJ36" s="5"/>
      <c r="AK36" s="108"/>
      <c r="AL36" s="5"/>
      <c r="AM36" s="39"/>
      <c r="BB36" s="40" t="s">
        <v>211</v>
      </c>
      <c r="BC36" s="176">
        <f>AC36</f>
        <v>0</v>
      </c>
      <c r="BD36" s="5" t="s">
        <v>25</v>
      </c>
      <c r="BE36" s="5"/>
      <c r="BF36" s="5"/>
      <c r="BG36" s="5"/>
      <c r="BH36" s="5"/>
      <c r="BI36" s="5"/>
      <c r="BJ36" s="5"/>
      <c r="BK36" s="108"/>
      <c r="BL36" s="5"/>
      <c r="BM36" s="39"/>
      <c r="CB36" s="40" t="s">
        <v>211</v>
      </c>
      <c r="CC36" s="176">
        <f>BC36</f>
        <v>0</v>
      </c>
      <c r="CD36" s="5" t="s">
        <v>25</v>
      </c>
      <c r="CE36" s="5"/>
      <c r="CF36" s="5"/>
      <c r="CG36" s="5"/>
      <c r="CH36" s="5"/>
      <c r="CI36" s="5"/>
      <c r="CJ36" s="5"/>
      <c r="CK36" s="108"/>
      <c r="CL36" s="5"/>
      <c r="CM36" s="39"/>
    </row>
    <row r="37" spans="2:105" x14ac:dyDescent="0.35">
      <c r="B37" s="40"/>
      <c r="M37" s="39"/>
      <c r="AB37" s="40"/>
      <c r="AM37" s="39"/>
      <c r="BB37" s="40"/>
      <c r="BM37" s="39"/>
      <c r="CB37" s="40"/>
      <c r="CM37" s="39"/>
    </row>
    <row r="38" spans="2:105" x14ac:dyDescent="0.35">
      <c r="B38" s="173" t="s">
        <v>238</v>
      </c>
      <c r="C38" s="5"/>
      <c r="D38" s="13"/>
      <c r="E38" s="13"/>
      <c r="F38" s="13"/>
      <c r="G38" s="13"/>
      <c r="H38" s="13"/>
      <c r="I38" s="13"/>
      <c r="J38" s="13"/>
      <c r="K38" s="5"/>
      <c r="L38" s="5"/>
      <c r="M38" s="39"/>
      <c r="AB38" s="173" t="s">
        <v>238</v>
      </c>
      <c r="AC38" s="5"/>
      <c r="AD38" s="13"/>
      <c r="AE38" s="13"/>
      <c r="AF38" s="13"/>
      <c r="AG38" s="13"/>
      <c r="AH38" s="13"/>
      <c r="AI38" s="13"/>
      <c r="AJ38" s="13"/>
      <c r="AK38" s="5"/>
      <c r="AL38" s="5"/>
      <c r="AM38" s="39"/>
      <c r="BB38" s="173" t="s">
        <v>238</v>
      </c>
      <c r="BC38" s="5"/>
      <c r="BD38" s="13"/>
      <c r="BE38" s="13"/>
      <c r="BF38" s="13"/>
      <c r="BG38" s="13"/>
      <c r="BH38" s="13"/>
      <c r="BI38" s="13"/>
      <c r="BJ38" s="13"/>
      <c r="BK38" s="5"/>
      <c r="BL38" s="5"/>
      <c r="BM38" s="39"/>
      <c r="CB38" s="173" t="s">
        <v>238</v>
      </c>
      <c r="CC38" s="5"/>
      <c r="CD38" s="13"/>
      <c r="CE38" s="13"/>
      <c r="CF38" s="13"/>
      <c r="CG38" s="13"/>
      <c r="CH38" s="13"/>
      <c r="CI38" s="13"/>
      <c r="CJ38" s="13"/>
      <c r="CK38" s="5"/>
      <c r="CL38" s="5"/>
      <c r="CM38" s="39"/>
    </row>
    <row r="39" spans="2:105" x14ac:dyDescent="0.35">
      <c r="B39" s="130" t="s">
        <v>239</v>
      </c>
      <c r="C39" s="320">
        <v>0</v>
      </c>
      <c r="D39" s="13"/>
      <c r="E39" s="13"/>
      <c r="F39" s="13"/>
      <c r="G39" s="13"/>
      <c r="H39" s="13"/>
      <c r="I39" s="13"/>
      <c r="J39" s="13"/>
      <c r="K39" s="5"/>
      <c r="L39" s="28"/>
      <c r="M39" s="39"/>
      <c r="AB39" s="130" t="s">
        <v>239</v>
      </c>
      <c r="AC39" s="320">
        <f>C39</f>
        <v>0</v>
      </c>
      <c r="AD39" s="13"/>
      <c r="AE39" s="13"/>
      <c r="AF39" s="13"/>
      <c r="AG39" s="13"/>
      <c r="AH39" s="13"/>
      <c r="AI39" s="13"/>
      <c r="AJ39" s="13"/>
      <c r="AK39" s="5"/>
      <c r="AL39" s="28"/>
      <c r="AM39" s="39"/>
      <c r="BB39" s="130" t="s">
        <v>239</v>
      </c>
      <c r="BC39" s="320">
        <f>AC39</f>
        <v>0</v>
      </c>
      <c r="BD39" s="13"/>
      <c r="BE39" s="13"/>
      <c r="BF39" s="13"/>
      <c r="BG39" s="13"/>
      <c r="BH39" s="13"/>
      <c r="BI39" s="13"/>
      <c r="BJ39" s="13"/>
      <c r="BK39" s="5"/>
      <c r="BL39" s="28"/>
      <c r="BM39" s="39"/>
      <c r="CB39" s="130" t="s">
        <v>239</v>
      </c>
      <c r="CC39" s="320">
        <f>BC39</f>
        <v>0</v>
      </c>
      <c r="CD39" s="13"/>
      <c r="CE39" s="13"/>
      <c r="CF39" s="13"/>
      <c r="CG39" s="13"/>
      <c r="CH39" s="13"/>
      <c r="CI39" s="13"/>
      <c r="CJ39" s="13"/>
      <c r="CK39" s="5"/>
      <c r="CL39" s="28"/>
      <c r="CM39" s="39"/>
    </row>
    <row r="40" spans="2:105" x14ac:dyDescent="0.35">
      <c r="B40" s="307" t="s">
        <v>197</v>
      </c>
      <c r="C40" s="30"/>
      <c r="D40" s="5"/>
      <c r="E40" s="5"/>
      <c r="F40" s="5"/>
      <c r="G40" s="5"/>
      <c r="H40" s="5"/>
      <c r="I40" s="5"/>
      <c r="J40" s="5"/>
      <c r="K40" s="5"/>
      <c r="L40" s="5"/>
      <c r="M40" s="39"/>
      <c r="AB40" s="307" t="s">
        <v>197</v>
      </c>
      <c r="AC40" s="30"/>
      <c r="AD40" s="5"/>
      <c r="AE40" s="5"/>
      <c r="AF40" s="5"/>
      <c r="AG40" s="5"/>
      <c r="AH40" s="5"/>
      <c r="AI40" s="5"/>
      <c r="AJ40" s="5"/>
      <c r="AK40" s="5"/>
      <c r="AL40" s="5"/>
      <c r="AM40" s="39"/>
      <c r="BB40" s="307" t="s">
        <v>197</v>
      </c>
      <c r="BC40" s="30"/>
      <c r="BD40" s="5"/>
      <c r="BE40" s="5"/>
      <c r="BF40" s="5"/>
      <c r="BG40" s="5"/>
      <c r="BH40" s="5"/>
      <c r="BI40" s="5"/>
      <c r="BJ40" s="5"/>
      <c r="BK40" s="5"/>
      <c r="BL40" s="5"/>
      <c r="BM40" s="39"/>
      <c r="CB40" s="307" t="s">
        <v>197</v>
      </c>
      <c r="CC40" s="30"/>
      <c r="CD40" s="5"/>
      <c r="CE40" s="5"/>
      <c r="CF40" s="5"/>
      <c r="CG40" s="5"/>
      <c r="CH40" s="5"/>
      <c r="CI40" s="5"/>
      <c r="CJ40" s="5"/>
      <c r="CK40" s="5"/>
      <c r="CL40" s="5"/>
      <c r="CM40" s="39"/>
    </row>
    <row r="41" spans="2:105" x14ac:dyDescent="0.35">
      <c r="B41" s="130" t="s">
        <v>75</v>
      </c>
      <c r="C41" s="30" t="s">
        <v>11</v>
      </c>
      <c r="D41" s="135"/>
      <c r="E41" s="135"/>
      <c r="F41" s="135"/>
      <c r="G41" s="135"/>
      <c r="H41" s="135"/>
      <c r="I41" s="135"/>
      <c r="J41" s="135"/>
      <c r="K41" s="5"/>
      <c r="L41" s="309">
        <f>SUM(D41:J41)</f>
        <v>0</v>
      </c>
      <c r="M41" s="39"/>
      <c r="AB41" s="130" t="s">
        <v>75</v>
      </c>
      <c r="AC41" s="30" t="s">
        <v>11</v>
      </c>
      <c r="AD41" s="135">
        <f>D41</f>
        <v>0</v>
      </c>
      <c r="AE41" s="135">
        <f t="shared" ref="AE41:AJ41" si="0">E41</f>
        <v>0</v>
      </c>
      <c r="AF41" s="135">
        <f t="shared" si="0"/>
        <v>0</v>
      </c>
      <c r="AG41" s="135">
        <f t="shared" si="0"/>
        <v>0</v>
      </c>
      <c r="AH41" s="135">
        <f t="shared" si="0"/>
        <v>0</v>
      </c>
      <c r="AI41" s="135">
        <f t="shared" si="0"/>
        <v>0</v>
      </c>
      <c r="AJ41" s="135">
        <f t="shared" si="0"/>
        <v>0</v>
      </c>
      <c r="AK41" s="5"/>
      <c r="AL41" s="309">
        <f>SUM(AD41:AJ41)</f>
        <v>0</v>
      </c>
      <c r="AM41" s="39"/>
      <c r="BB41" s="130" t="s">
        <v>75</v>
      </c>
      <c r="BC41" s="30" t="s">
        <v>11</v>
      </c>
      <c r="BD41" s="135">
        <f>AD41</f>
        <v>0</v>
      </c>
      <c r="BE41" s="135">
        <f t="shared" ref="BE41" si="1">AE41</f>
        <v>0</v>
      </c>
      <c r="BF41" s="135">
        <f t="shared" ref="BF41" si="2">AF41</f>
        <v>0</v>
      </c>
      <c r="BG41" s="135">
        <f t="shared" ref="BG41" si="3">AG41</f>
        <v>0</v>
      </c>
      <c r="BH41" s="135">
        <f t="shared" ref="BH41" si="4">AH41</f>
        <v>0</v>
      </c>
      <c r="BI41" s="135">
        <f t="shared" ref="BI41" si="5">AI41</f>
        <v>0</v>
      </c>
      <c r="BJ41" s="135">
        <f t="shared" ref="BJ41" si="6">AJ41</f>
        <v>0</v>
      </c>
      <c r="BK41" s="5"/>
      <c r="BL41" s="309">
        <f>SUM(BD41:BJ41)</f>
        <v>0</v>
      </c>
      <c r="BM41" s="39"/>
      <c r="CB41" s="130" t="s">
        <v>75</v>
      </c>
      <c r="CC41" s="30" t="s">
        <v>11</v>
      </c>
      <c r="CD41" s="135">
        <f>BD41</f>
        <v>0</v>
      </c>
      <c r="CE41" s="135">
        <f t="shared" ref="CE41" si="7">BE41</f>
        <v>0</v>
      </c>
      <c r="CF41" s="135">
        <f t="shared" ref="CF41" si="8">BF41</f>
        <v>0</v>
      </c>
      <c r="CG41" s="135">
        <f t="shared" ref="CG41" si="9">BG41</f>
        <v>0</v>
      </c>
      <c r="CH41" s="135">
        <f t="shared" ref="CH41" si="10">BH41</f>
        <v>0</v>
      </c>
      <c r="CI41" s="135">
        <f t="shared" ref="CI41" si="11">BI41</f>
        <v>0</v>
      </c>
      <c r="CJ41" s="135">
        <f t="shared" ref="CJ41" si="12">BJ41</f>
        <v>0</v>
      </c>
      <c r="CK41" s="5"/>
      <c r="CL41" s="309">
        <f>SUM(CD41:CJ41)</f>
        <v>0</v>
      </c>
      <c r="CM41" s="39"/>
    </row>
    <row r="42" spans="2:105" ht="15" thickBot="1" x14ac:dyDescent="0.4">
      <c r="B42" s="174"/>
      <c r="D42" s="31"/>
      <c r="E42" s="31"/>
      <c r="F42" s="31"/>
      <c r="G42" s="31"/>
      <c r="H42" s="31"/>
      <c r="I42" s="31"/>
      <c r="J42" s="31"/>
      <c r="M42" s="175"/>
      <c r="AB42" s="174"/>
      <c r="AD42" s="31"/>
      <c r="AE42" s="31"/>
      <c r="AF42" s="31"/>
      <c r="AG42" s="31"/>
      <c r="AH42" s="31"/>
      <c r="AI42" s="31"/>
      <c r="AJ42" s="31"/>
      <c r="AM42" s="175"/>
      <c r="BB42" s="174"/>
      <c r="BD42" s="31"/>
      <c r="BE42" s="31"/>
      <c r="BF42" s="31"/>
      <c r="BG42" s="31"/>
      <c r="BH42" s="31"/>
      <c r="BI42" s="31"/>
      <c r="BJ42" s="31"/>
      <c r="BM42" s="175"/>
      <c r="CB42" s="174"/>
      <c r="CD42" s="31"/>
      <c r="CE42" s="31"/>
      <c r="CF42" s="31"/>
      <c r="CG42" s="31"/>
      <c r="CH42" s="31"/>
      <c r="CI42" s="31"/>
      <c r="CJ42" s="31"/>
      <c r="CM42" s="175"/>
    </row>
    <row r="43" spans="2:105" x14ac:dyDescent="0.35">
      <c r="B43" s="63" t="s">
        <v>246</v>
      </c>
      <c r="C43" s="44"/>
      <c r="D43" s="45" t="s">
        <v>17</v>
      </c>
      <c r="E43" s="45" t="s">
        <v>18</v>
      </c>
      <c r="F43" s="45" t="s">
        <v>19</v>
      </c>
      <c r="G43" s="45" t="s">
        <v>20</v>
      </c>
      <c r="H43" s="45" t="s">
        <v>21</v>
      </c>
      <c r="I43" s="45" t="s">
        <v>22</v>
      </c>
      <c r="J43" s="45" t="s">
        <v>23</v>
      </c>
      <c r="K43" s="44"/>
      <c r="L43" s="45" t="s">
        <v>1</v>
      </c>
      <c r="M43" s="46" t="s">
        <v>25</v>
      </c>
      <c r="N43" s="58" t="s">
        <v>33</v>
      </c>
      <c r="AB43" s="63" t="s">
        <v>245</v>
      </c>
      <c r="AC43" s="44"/>
      <c r="AD43" s="45" t="s">
        <v>17</v>
      </c>
      <c r="AE43" s="45" t="s">
        <v>18</v>
      </c>
      <c r="AF43" s="45" t="s">
        <v>19</v>
      </c>
      <c r="AG43" s="45" t="s">
        <v>20</v>
      </c>
      <c r="AH43" s="45" t="s">
        <v>21</v>
      </c>
      <c r="AI43" s="45" t="s">
        <v>22</v>
      </c>
      <c r="AJ43" s="45" t="s">
        <v>23</v>
      </c>
      <c r="AK43" s="44"/>
      <c r="AL43" s="45" t="s">
        <v>1</v>
      </c>
      <c r="AM43" s="46" t="s">
        <v>25</v>
      </c>
      <c r="AN43" s="58" t="s">
        <v>33</v>
      </c>
      <c r="BB43" s="63" t="s">
        <v>248</v>
      </c>
      <c r="BC43" s="44"/>
      <c r="BD43" s="45" t="s">
        <v>17</v>
      </c>
      <c r="BE43" s="45" t="s">
        <v>18</v>
      </c>
      <c r="BF43" s="45" t="s">
        <v>19</v>
      </c>
      <c r="BG43" s="45" t="s">
        <v>20</v>
      </c>
      <c r="BH43" s="45" t="s">
        <v>21</v>
      </c>
      <c r="BI43" s="45" t="s">
        <v>22</v>
      </c>
      <c r="BJ43" s="45" t="s">
        <v>23</v>
      </c>
      <c r="BK43" s="44"/>
      <c r="BL43" s="45" t="s">
        <v>1</v>
      </c>
      <c r="BM43" s="46" t="s">
        <v>25</v>
      </c>
      <c r="BN43" s="58" t="s">
        <v>33</v>
      </c>
      <c r="CB43" s="63" t="s">
        <v>249</v>
      </c>
      <c r="CC43" s="44"/>
      <c r="CD43" s="45" t="s">
        <v>17</v>
      </c>
      <c r="CE43" s="45" t="s">
        <v>18</v>
      </c>
      <c r="CF43" s="45" t="s">
        <v>19</v>
      </c>
      <c r="CG43" s="45" t="s">
        <v>20</v>
      </c>
      <c r="CH43" s="45" t="s">
        <v>21</v>
      </c>
      <c r="CI43" s="45" t="s">
        <v>22</v>
      </c>
      <c r="CJ43" s="45" t="s">
        <v>23</v>
      </c>
      <c r="CK43" s="44"/>
      <c r="CL43" s="45" t="s">
        <v>1</v>
      </c>
      <c r="CM43" s="46" t="s">
        <v>25</v>
      </c>
      <c r="CN43" s="58" t="s">
        <v>33</v>
      </c>
    </row>
    <row r="44" spans="2:105" x14ac:dyDescent="0.35">
      <c r="B44" s="47" t="s">
        <v>231</v>
      </c>
      <c r="C44" s="48"/>
      <c r="D44" s="49">
        <f t="shared" ref="D44:J44" si="13">D9</f>
        <v>0</v>
      </c>
      <c r="E44" s="49">
        <f t="shared" si="13"/>
        <v>0</v>
      </c>
      <c r="F44" s="49">
        <f t="shared" si="13"/>
        <v>0</v>
      </c>
      <c r="G44" s="49">
        <f t="shared" si="13"/>
        <v>0</v>
      </c>
      <c r="H44" s="49">
        <f t="shared" si="13"/>
        <v>0</v>
      </c>
      <c r="I44" s="49">
        <f t="shared" si="13"/>
        <v>0</v>
      </c>
      <c r="J44" s="49">
        <f t="shared" si="13"/>
        <v>0</v>
      </c>
      <c r="K44" s="48"/>
      <c r="L44" s="49">
        <f>SUM(D44:K44)</f>
        <v>0</v>
      </c>
      <c r="M44" s="50"/>
      <c r="N44" s="23"/>
      <c r="AB44" s="47" t="s">
        <v>231</v>
      </c>
      <c r="AC44" s="48"/>
      <c r="AD44" s="49">
        <f t="shared" ref="AD44:AJ44" si="14">AD9</f>
        <v>0</v>
      </c>
      <c r="AE44" s="49">
        <f t="shared" si="14"/>
        <v>0</v>
      </c>
      <c r="AF44" s="49">
        <f t="shared" si="14"/>
        <v>0</v>
      </c>
      <c r="AG44" s="49">
        <f t="shared" si="14"/>
        <v>0</v>
      </c>
      <c r="AH44" s="49">
        <f t="shared" si="14"/>
        <v>0</v>
      </c>
      <c r="AI44" s="49">
        <f t="shared" si="14"/>
        <v>0</v>
      </c>
      <c r="AJ44" s="49">
        <f t="shared" si="14"/>
        <v>0</v>
      </c>
      <c r="AK44" s="48"/>
      <c r="AL44" s="49">
        <f>SUM(AD44:AK44)</f>
        <v>0</v>
      </c>
      <c r="AM44" s="50"/>
      <c r="AN44" s="23"/>
      <c r="BB44" s="47" t="s">
        <v>231</v>
      </c>
      <c r="BC44" s="48"/>
      <c r="BD44" s="49">
        <f t="shared" ref="BD44:BJ44" si="15">BD9</f>
        <v>0</v>
      </c>
      <c r="BE44" s="49">
        <f t="shared" si="15"/>
        <v>0</v>
      </c>
      <c r="BF44" s="49">
        <f t="shared" si="15"/>
        <v>0</v>
      </c>
      <c r="BG44" s="49">
        <f t="shared" si="15"/>
        <v>0</v>
      </c>
      <c r="BH44" s="49">
        <f t="shared" si="15"/>
        <v>0</v>
      </c>
      <c r="BI44" s="49">
        <f t="shared" si="15"/>
        <v>0</v>
      </c>
      <c r="BJ44" s="49">
        <f t="shared" si="15"/>
        <v>0</v>
      </c>
      <c r="BK44" s="48"/>
      <c r="BL44" s="49">
        <f>SUM(BD44:BK44)</f>
        <v>0</v>
      </c>
      <c r="BM44" s="50"/>
      <c r="BN44" s="23"/>
      <c r="CB44" s="47" t="s">
        <v>231</v>
      </c>
      <c r="CC44" s="48"/>
      <c r="CD44" s="49">
        <f t="shared" ref="CD44:CJ44" si="16">CD9</f>
        <v>0</v>
      </c>
      <c r="CE44" s="49">
        <f t="shared" si="16"/>
        <v>0</v>
      </c>
      <c r="CF44" s="49">
        <f t="shared" si="16"/>
        <v>0</v>
      </c>
      <c r="CG44" s="49">
        <f t="shared" si="16"/>
        <v>0</v>
      </c>
      <c r="CH44" s="49">
        <f t="shared" si="16"/>
        <v>0</v>
      </c>
      <c r="CI44" s="49">
        <f t="shared" si="16"/>
        <v>0</v>
      </c>
      <c r="CJ44" s="49">
        <f t="shared" si="16"/>
        <v>0</v>
      </c>
      <c r="CK44" s="48"/>
      <c r="CL44" s="49">
        <f>SUM(CD44:CK44)</f>
        <v>0</v>
      </c>
      <c r="CM44" s="50"/>
      <c r="CN44" s="23"/>
      <c r="CQ44" s="103"/>
      <c r="CR44" s="37"/>
      <c r="CS44" s="102"/>
      <c r="CT44" s="102"/>
      <c r="CU44" s="102"/>
      <c r="CV44" s="102"/>
      <c r="CW44" s="37"/>
      <c r="CX44" s="37"/>
      <c r="CY44" s="37"/>
      <c r="CZ44" s="37"/>
      <c r="DA44" s="38"/>
    </row>
    <row r="45" spans="2:105" x14ac:dyDescent="0.35">
      <c r="B45" s="47" t="s">
        <v>233</v>
      </c>
      <c r="C45" s="48"/>
      <c r="D45" s="49">
        <f>D12*C14</f>
        <v>0</v>
      </c>
      <c r="E45" s="49">
        <f>E12*C14</f>
        <v>0</v>
      </c>
      <c r="F45" s="49">
        <f>F12*C14</f>
        <v>0</v>
      </c>
      <c r="G45" s="49">
        <f>G12*C14</f>
        <v>0</v>
      </c>
      <c r="H45" s="49">
        <f>H12*C14</f>
        <v>0</v>
      </c>
      <c r="I45" s="49">
        <f>I12*C14</f>
        <v>0</v>
      </c>
      <c r="J45" s="49">
        <f>J12*C14</f>
        <v>0</v>
      </c>
      <c r="K45" s="48"/>
      <c r="L45" s="70">
        <f>SUM(D45:J45)</f>
        <v>0</v>
      </c>
      <c r="M45" s="50"/>
      <c r="N45" s="23" t="e">
        <f>L45/L12</f>
        <v>#DIV/0!</v>
      </c>
      <c r="AB45" s="47" t="s">
        <v>233</v>
      </c>
      <c r="AC45" s="48"/>
      <c r="AD45" s="49">
        <f>AD12*AC14</f>
        <v>0</v>
      </c>
      <c r="AE45" s="49">
        <f>AE12*AC14</f>
        <v>0</v>
      </c>
      <c r="AF45" s="49">
        <f>AF12*AC14</f>
        <v>0</v>
      </c>
      <c r="AG45" s="49">
        <f>AG12*AC14</f>
        <v>0</v>
      </c>
      <c r="AH45" s="49">
        <f>AH12*AC14</f>
        <v>0</v>
      </c>
      <c r="AI45" s="49">
        <f>AI12*AC14</f>
        <v>0</v>
      </c>
      <c r="AJ45" s="49">
        <f>AJ12*AC14</f>
        <v>0</v>
      </c>
      <c r="AK45" s="48"/>
      <c r="AL45" s="70">
        <f>SUM(AD45:AJ45)</f>
        <v>0</v>
      </c>
      <c r="AM45" s="50"/>
      <c r="AN45" s="23" t="e">
        <f>AL45/AL12</f>
        <v>#DIV/0!</v>
      </c>
      <c r="BB45" s="47" t="s">
        <v>233</v>
      </c>
      <c r="BC45" s="48"/>
      <c r="BD45" s="49">
        <f>BD12*BC14</f>
        <v>0</v>
      </c>
      <c r="BE45" s="49">
        <f>BE12*BC14</f>
        <v>0</v>
      </c>
      <c r="BF45" s="49">
        <f>BF12*BC14</f>
        <v>0</v>
      </c>
      <c r="BG45" s="49">
        <f>BG12*BC14</f>
        <v>0</v>
      </c>
      <c r="BH45" s="49">
        <f>BH12*BC14</f>
        <v>0</v>
      </c>
      <c r="BI45" s="49">
        <f>BI12*BC14</f>
        <v>0</v>
      </c>
      <c r="BJ45" s="49">
        <f>BJ12*BC14</f>
        <v>0</v>
      </c>
      <c r="BK45" s="48"/>
      <c r="BL45" s="70">
        <f>SUM(BD45:BJ45)</f>
        <v>0</v>
      </c>
      <c r="BM45" s="50"/>
      <c r="BN45" s="23" t="e">
        <f>BL45/BL12</f>
        <v>#DIV/0!</v>
      </c>
      <c r="CB45" s="47" t="s">
        <v>233</v>
      </c>
      <c r="CC45" s="48"/>
      <c r="CD45" s="49">
        <f>CD12*CC14</f>
        <v>0</v>
      </c>
      <c r="CE45" s="49">
        <f>CE12*CC14</f>
        <v>0</v>
      </c>
      <c r="CF45" s="49">
        <f>CF12*CC14</f>
        <v>0</v>
      </c>
      <c r="CG45" s="49">
        <f>CG12*CC14</f>
        <v>0</v>
      </c>
      <c r="CH45" s="49">
        <f>CH12*CC14</f>
        <v>0</v>
      </c>
      <c r="CI45" s="49">
        <f>CI12*CC14</f>
        <v>0</v>
      </c>
      <c r="CJ45" s="49">
        <f>CJ12*CC14</f>
        <v>0</v>
      </c>
      <c r="CK45" s="48"/>
      <c r="CL45" s="70">
        <f>SUM(CD45:CJ45)</f>
        <v>0</v>
      </c>
      <c r="CM45" s="50"/>
      <c r="CN45" s="23" t="e">
        <f>CL45/CL12</f>
        <v>#DIV/0!</v>
      </c>
      <c r="CQ45" s="40"/>
      <c r="CR45" s="5"/>
      <c r="CS45" s="95"/>
      <c r="CT45" s="95"/>
      <c r="CU45" s="95"/>
      <c r="CV45" s="95"/>
      <c r="CW45" s="5"/>
      <c r="CX45" s="96" t="s">
        <v>48</v>
      </c>
      <c r="CY45" s="5"/>
      <c r="CZ45" s="107" t="s">
        <v>49</v>
      </c>
      <c r="DA45" s="39"/>
    </row>
    <row r="46" spans="2:105" x14ac:dyDescent="0.35">
      <c r="B46" s="47" t="s">
        <v>232</v>
      </c>
      <c r="C46" s="48"/>
      <c r="D46" s="49">
        <f>D12*C15</f>
        <v>0</v>
      </c>
      <c r="E46" s="49">
        <f>E12*C15</f>
        <v>0</v>
      </c>
      <c r="F46" s="49">
        <f>F12*C15</f>
        <v>0</v>
      </c>
      <c r="G46" s="49">
        <f>G12*C15</f>
        <v>0</v>
      </c>
      <c r="H46" s="49">
        <f>H12*C15</f>
        <v>0</v>
      </c>
      <c r="I46" s="49">
        <f>I12*C15</f>
        <v>0</v>
      </c>
      <c r="J46" s="49">
        <f>J12*C15</f>
        <v>0</v>
      </c>
      <c r="K46" s="48"/>
      <c r="L46" s="70">
        <f>SUM(D46:J46)</f>
        <v>0</v>
      </c>
      <c r="M46" s="50"/>
      <c r="N46" s="23" t="e">
        <f>L46/L12</f>
        <v>#DIV/0!</v>
      </c>
      <c r="AB46" s="47" t="s">
        <v>232</v>
      </c>
      <c r="AC46" s="48"/>
      <c r="AD46" s="49">
        <f>AD12*AC15</f>
        <v>0</v>
      </c>
      <c r="AE46" s="49">
        <f>AE12*AC15</f>
        <v>0</v>
      </c>
      <c r="AF46" s="49">
        <f>AF12*AC15</f>
        <v>0</v>
      </c>
      <c r="AG46" s="49">
        <f>AG12*AC15</f>
        <v>0</v>
      </c>
      <c r="AH46" s="49">
        <f>AH12*AC15</f>
        <v>0</v>
      </c>
      <c r="AI46" s="49">
        <f>AI12*AC15</f>
        <v>0</v>
      </c>
      <c r="AJ46" s="49">
        <f>AJ12*AC15</f>
        <v>0</v>
      </c>
      <c r="AK46" s="48"/>
      <c r="AL46" s="70">
        <f>SUM(AD46:AJ46)</f>
        <v>0</v>
      </c>
      <c r="AM46" s="50"/>
      <c r="AN46" s="23" t="e">
        <f>AL46/AL12</f>
        <v>#DIV/0!</v>
      </c>
      <c r="BB46" s="47" t="s">
        <v>232</v>
      </c>
      <c r="BC46" s="48"/>
      <c r="BD46" s="49">
        <f>BD12*BC15</f>
        <v>0</v>
      </c>
      <c r="BE46" s="49">
        <f>BE12*BC15</f>
        <v>0</v>
      </c>
      <c r="BF46" s="49">
        <f>BF12*BC15</f>
        <v>0</v>
      </c>
      <c r="BG46" s="49">
        <f>BG12*BC15</f>
        <v>0</v>
      </c>
      <c r="BH46" s="49">
        <f>BH12*BC15</f>
        <v>0</v>
      </c>
      <c r="BI46" s="49">
        <f>BI12*BC15</f>
        <v>0</v>
      </c>
      <c r="BJ46" s="49">
        <f>BJ12*BC15</f>
        <v>0</v>
      </c>
      <c r="BK46" s="48"/>
      <c r="BL46" s="70">
        <f>SUM(BD46:BJ46)</f>
        <v>0</v>
      </c>
      <c r="BM46" s="50"/>
      <c r="BN46" s="23" t="e">
        <f>BL46/BL12</f>
        <v>#DIV/0!</v>
      </c>
      <c r="CB46" s="47" t="s">
        <v>232</v>
      </c>
      <c r="CC46" s="48"/>
      <c r="CD46" s="49">
        <f>CD12*CC15</f>
        <v>0</v>
      </c>
      <c r="CE46" s="49">
        <f>CE12*CC15</f>
        <v>0</v>
      </c>
      <c r="CF46" s="49">
        <f>CF12*CC15</f>
        <v>0</v>
      </c>
      <c r="CG46" s="49">
        <f>CG12*CC15</f>
        <v>0</v>
      </c>
      <c r="CH46" s="49">
        <f>CH12*CC15</f>
        <v>0</v>
      </c>
      <c r="CI46" s="49">
        <f>CI12*CC15</f>
        <v>0</v>
      </c>
      <c r="CJ46" s="49">
        <f>CJ12*CC15</f>
        <v>0</v>
      </c>
      <c r="CK46" s="48"/>
      <c r="CL46" s="70">
        <f>SUM(CD46:CJ46)</f>
        <v>0</v>
      </c>
      <c r="CM46" s="50"/>
      <c r="CN46" s="23" t="e">
        <f>CL46/CL12</f>
        <v>#DIV/0!</v>
      </c>
      <c r="CQ46" s="194">
        <f>C6</f>
        <v>44013</v>
      </c>
      <c r="CR46" s="5"/>
      <c r="CS46" s="197" t="s">
        <v>40</v>
      </c>
      <c r="CT46" s="197" t="s">
        <v>44</v>
      </c>
      <c r="CU46" s="197" t="s">
        <v>46</v>
      </c>
      <c r="CV46" s="197" t="s">
        <v>47</v>
      </c>
      <c r="CW46" s="5"/>
      <c r="CX46" s="96" t="s">
        <v>53</v>
      </c>
      <c r="CY46" s="5"/>
      <c r="CZ46" s="107" t="s">
        <v>50</v>
      </c>
      <c r="DA46" s="39"/>
    </row>
    <row r="47" spans="2:105" x14ac:dyDescent="0.35">
      <c r="B47" s="47" t="s">
        <v>234</v>
      </c>
      <c r="C47" s="48"/>
      <c r="D47" s="68">
        <f>IF(D27&gt;0,D27,D23*C29)+IF(D32&gt;0,D32,D24*C34)</f>
        <v>0</v>
      </c>
      <c r="E47" s="68">
        <f>IF(E27&gt;0,E27,E23*C29)+IF(E32&gt;0,E32,E24*C34)</f>
        <v>0</v>
      </c>
      <c r="F47" s="68">
        <f>IF(F27&gt;0,F27,F23*C29)+IF(F32&gt;0,F32,F24*C34)</f>
        <v>0</v>
      </c>
      <c r="G47" s="68">
        <f>IF(G27&gt;0,G27,G23*C29)+IF(G32&gt;0,G32,G24*C34)</f>
        <v>0</v>
      </c>
      <c r="H47" s="68">
        <f>IF(H27&gt;0,H27,H23*C29)+IF(H32&gt;0,H32,H24*C34)</f>
        <v>0</v>
      </c>
      <c r="I47" s="68">
        <f>IF(I27&gt;0,I27,I23*C29)+IF(I32&gt;0,I32,I24*C34)</f>
        <v>0</v>
      </c>
      <c r="J47" s="68">
        <f>IF(J27&gt;0,J27,J23*C29)+IF(J32&gt;0,J32,J24*C34)</f>
        <v>0</v>
      </c>
      <c r="K47" s="48"/>
      <c r="L47" s="69">
        <f t="shared" ref="L47" si="17">SUM(D47:J47)</f>
        <v>0</v>
      </c>
      <c r="M47" s="50"/>
      <c r="N47" s="23"/>
      <c r="AB47" s="47" t="s">
        <v>234</v>
      </c>
      <c r="AC47" s="48"/>
      <c r="AD47" s="68">
        <f>IF(AD27&gt;0,AD27,AD23*AC29)+IF(AD32&gt;0,AD32,AD24*AC34)</f>
        <v>0</v>
      </c>
      <c r="AE47" s="68">
        <f>IF(AE27&gt;0,AE27,AE23*AC29)+IF(AE32&gt;0,AE32,AE24*AC34)</f>
        <v>0</v>
      </c>
      <c r="AF47" s="68">
        <f>IF(AF27&gt;0,AF27,AF23*AC29)+IF(AF32&gt;0,AF32,AF24*AC34)</f>
        <v>0</v>
      </c>
      <c r="AG47" s="68">
        <f>IF(AG27&gt;0,AG27,AG23*AC29)+IF(AG32&gt;0,AG32,AG24*AC34)</f>
        <v>0</v>
      </c>
      <c r="AH47" s="68">
        <f>IF(AH27&gt;0,AH27,AH23*AC29)+IF(AH32&gt;0,AH32,AH24*AC34)</f>
        <v>0</v>
      </c>
      <c r="AI47" s="68">
        <f>IF(AI27&gt;0,AI27,AI23*AC29)+IF(AI32&gt;0,AI32,AI24*AC34)</f>
        <v>0</v>
      </c>
      <c r="AJ47" s="68">
        <f>IF(AJ27&gt;0,AJ27,AJ23*AC29)+IF(AJ32&gt;0,AJ32,AJ24*AC34)</f>
        <v>0</v>
      </c>
      <c r="AK47" s="48"/>
      <c r="AL47" s="69">
        <f t="shared" ref="AL47" si="18">SUM(AD47:AJ47)</f>
        <v>0</v>
      </c>
      <c r="AM47" s="50"/>
      <c r="AN47" s="23"/>
      <c r="BB47" s="47" t="s">
        <v>234</v>
      </c>
      <c r="BC47" s="48"/>
      <c r="BD47" s="68">
        <f>IF(BD27&gt;0,BD27,BD23*BC29)+IF(BD32&gt;0,BD32,BD24*BC34)</f>
        <v>0</v>
      </c>
      <c r="BE47" s="68">
        <f>IF(BE27&gt;0,BE27,BE23*BC29)+IF(BE32&gt;0,BE32,BE24*BC34)</f>
        <v>0</v>
      </c>
      <c r="BF47" s="68">
        <f>IF(BF27&gt;0,BF27,BF23*BC29)+IF(BF32&gt;0,BF32,BF24*BC34)</f>
        <v>0</v>
      </c>
      <c r="BG47" s="68">
        <f>IF(BG27&gt;0,BG27,BG23*BC29)+IF(BG32&gt;0,BG32,BG24*BC34)</f>
        <v>0</v>
      </c>
      <c r="BH47" s="68">
        <f>IF(BH27&gt;0,BH27,BH23*BC29)+IF(BH32&gt;0,BH32,BH24*BC34)</f>
        <v>0</v>
      </c>
      <c r="BI47" s="68">
        <f>IF(BI27&gt;0,BI27,BI23*BC29)+IF(BI32&gt;0,BI32,BI24*BC34)</f>
        <v>0</v>
      </c>
      <c r="BJ47" s="68">
        <f>IF(BJ27&gt;0,BJ27,BJ23*BC29)+IF(BJ32&gt;0,BJ32,BJ24*BC34)</f>
        <v>0</v>
      </c>
      <c r="BK47" s="48"/>
      <c r="BL47" s="69">
        <f t="shared" ref="BL47" si="19">SUM(BD47:BJ47)</f>
        <v>0</v>
      </c>
      <c r="BM47" s="50"/>
      <c r="BN47" s="23"/>
      <c r="CB47" s="47" t="s">
        <v>234</v>
      </c>
      <c r="CC47" s="48"/>
      <c r="CD47" s="68">
        <f>IF(CD27&gt;0,CD27,CD23*CC29)+IF(CD32&gt;0,CD32,CD24*CC34)</f>
        <v>0</v>
      </c>
      <c r="CE47" s="68">
        <f>IF(CE27&gt;0,CE27,CE23*CC29)+IF(CE32&gt;0,CE32,CE24*CC34)</f>
        <v>0</v>
      </c>
      <c r="CF47" s="68">
        <f>IF(CF27&gt;0,CF27,CF23*CC29)+IF(CF32&gt;0,CF32,CF24*CC34)</f>
        <v>0</v>
      </c>
      <c r="CG47" s="68">
        <f>IF(CG27&gt;0,CG27,CG23*CC29)+IF(CG32&gt;0,CG32,CG24*CC34)</f>
        <v>0</v>
      </c>
      <c r="CH47" s="68">
        <f>IF(CH27&gt;0,CH27,CH23*CC29)+IF(CH32&gt;0,CH32,CH24*CC34)</f>
        <v>0</v>
      </c>
      <c r="CI47" s="68">
        <f>IF(CI27&gt;0,CI27,CI23*CC29)+IF(CI32&gt;0,CI32,CI24*CC34)</f>
        <v>0</v>
      </c>
      <c r="CJ47" s="68">
        <f>IF(CJ27&gt;0,CJ27,CJ23*CC29)+IF(CJ32&gt;0,CJ32,CJ24*CC34)</f>
        <v>0</v>
      </c>
      <c r="CK47" s="48"/>
      <c r="CL47" s="69">
        <f t="shared" ref="CL47" si="20">SUM(CD47:CJ47)</f>
        <v>0</v>
      </c>
      <c r="CM47" s="50"/>
      <c r="CN47" s="23"/>
      <c r="CQ47" s="40"/>
      <c r="CR47" s="5"/>
      <c r="CS47" s="95"/>
      <c r="CT47" s="95"/>
      <c r="CU47" s="95"/>
      <c r="CV47" s="95"/>
      <c r="CW47" s="5"/>
      <c r="CX47" s="128">
        <f>SUM(CS59:CV59)</f>
        <v>0</v>
      </c>
      <c r="CY47" s="5"/>
      <c r="CZ47" s="107" t="s">
        <v>51</v>
      </c>
      <c r="DA47" s="104">
        <f>'Food &amp; beverage'!C4</f>
        <v>31</v>
      </c>
    </row>
    <row r="48" spans="2:105" ht="15" customHeight="1" x14ac:dyDescent="0.35">
      <c r="B48" s="62" t="s">
        <v>34</v>
      </c>
      <c r="C48" s="48"/>
      <c r="D48" s="67">
        <f>SUM(D44:D47)</f>
        <v>0</v>
      </c>
      <c r="E48" s="67">
        <f t="shared" ref="E48:J48" si="21">SUM(E44:E47)</f>
        <v>0</v>
      </c>
      <c r="F48" s="67">
        <f t="shared" si="21"/>
        <v>0</v>
      </c>
      <c r="G48" s="67">
        <f t="shared" si="21"/>
        <v>0</v>
      </c>
      <c r="H48" s="67">
        <f t="shared" si="21"/>
        <v>0</v>
      </c>
      <c r="I48" s="67">
        <f t="shared" si="21"/>
        <v>0</v>
      </c>
      <c r="J48" s="67">
        <f t="shared" si="21"/>
        <v>0</v>
      </c>
      <c r="K48" s="48"/>
      <c r="L48" s="67">
        <f>SUM(L44:L47)</f>
        <v>0</v>
      </c>
      <c r="M48" s="50"/>
      <c r="AB48" s="62" t="s">
        <v>34</v>
      </c>
      <c r="AC48" s="48"/>
      <c r="AD48" s="67">
        <f>SUM(AD44:AD47)</f>
        <v>0</v>
      </c>
      <c r="AE48" s="67">
        <f t="shared" ref="AE48:AJ48" si="22">SUM(AE44:AE47)</f>
        <v>0</v>
      </c>
      <c r="AF48" s="67">
        <f t="shared" si="22"/>
        <v>0</v>
      </c>
      <c r="AG48" s="67">
        <f t="shared" si="22"/>
        <v>0</v>
      </c>
      <c r="AH48" s="67">
        <f t="shared" si="22"/>
        <v>0</v>
      </c>
      <c r="AI48" s="67">
        <f t="shared" si="22"/>
        <v>0</v>
      </c>
      <c r="AJ48" s="67">
        <f t="shared" si="22"/>
        <v>0</v>
      </c>
      <c r="AK48" s="48"/>
      <c r="AL48" s="67">
        <f>SUM(AL44:AL47)</f>
        <v>0</v>
      </c>
      <c r="AM48" s="50"/>
      <c r="BB48" s="62" t="s">
        <v>34</v>
      </c>
      <c r="BC48" s="48"/>
      <c r="BD48" s="67">
        <f>SUM(BD44:BD47)</f>
        <v>0</v>
      </c>
      <c r="BE48" s="67">
        <f t="shared" ref="BE48:BJ48" si="23">SUM(BE44:BE47)</f>
        <v>0</v>
      </c>
      <c r="BF48" s="67">
        <f t="shared" si="23"/>
        <v>0</v>
      </c>
      <c r="BG48" s="67">
        <f t="shared" si="23"/>
        <v>0</v>
      </c>
      <c r="BH48" s="67">
        <f t="shared" si="23"/>
        <v>0</v>
      </c>
      <c r="BI48" s="67">
        <f t="shared" si="23"/>
        <v>0</v>
      </c>
      <c r="BJ48" s="67">
        <f t="shared" si="23"/>
        <v>0</v>
      </c>
      <c r="BK48" s="48"/>
      <c r="BL48" s="67">
        <f>SUM(BL44:BL47)</f>
        <v>0</v>
      </c>
      <c r="BM48" s="50"/>
      <c r="CB48" s="62" t="s">
        <v>34</v>
      </c>
      <c r="CC48" s="48"/>
      <c r="CD48" s="67">
        <f>SUM(CD44:CD47)</f>
        <v>0</v>
      </c>
      <c r="CE48" s="67">
        <f t="shared" ref="CE48:CJ48" si="24">SUM(CE44:CE47)</f>
        <v>0</v>
      </c>
      <c r="CF48" s="67">
        <f t="shared" si="24"/>
        <v>0</v>
      </c>
      <c r="CG48" s="67">
        <f t="shared" si="24"/>
        <v>0</v>
      </c>
      <c r="CH48" s="67">
        <f t="shared" si="24"/>
        <v>0</v>
      </c>
      <c r="CI48" s="67">
        <f t="shared" si="24"/>
        <v>0</v>
      </c>
      <c r="CJ48" s="67">
        <f t="shared" si="24"/>
        <v>0</v>
      </c>
      <c r="CK48" s="48"/>
      <c r="CL48" s="67">
        <f>SUM(CL44:CL47)</f>
        <v>0</v>
      </c>
      <c r="CM48" s="50"/>
      <c r="CQ48" s="72"/>
      <c r="CR48" s="16" t="s">
        <v>32</v>
      </c>
      <c r="CS48" s="126">
        <f>IFERROR(L48,0)</f>
        <v>0</v>
      </c>
      <c r="CT48" s="126">
        <f>IFERROR(AL48,0)</f>
        <v>0</v>
      </c>
      <c r="CU48" s="126">
        <f>IFERROR(BL48,0)</f>
        <v>0</v>
      </c>
      <c r="CV48" s="126">
        <f>IFERROR(CL48,0)</f>
        <v>0</v>
      </c>
      <c r="CW48" s="16"/>
      <c r="CX48" s="127">
        <f t="shared" ref="CX48:CX54" si="25">SUM(CS48:CW48)</f>
        <v>0</v>
      </c>
      <c r="CY48" s="5"/>
      <c r="CZ48" s="100">
        <f>IF(CX47&gt;0,(CX48/CX$47)*DA$47,0)</f>
        <v>0</v>
      </c>
      <c r="DA48" s="39"/>
    </row>
    <row r="49" spans="2:105" x14ac:dyDescent="0.35">
      <c r="B49" s="51" t="s">
        <v>31</v>
      </c>
      <c r="C49" s="48"/>
      <c r="D49" s="49">
        <f>(D45*C19)</f>
        <v>0</v>
      </c>
      <c r="E49" s="49">
        <f>(E45*C19)</f>
        <v>0</v>
      </c>
      <c r="F49" s="49">
        <f>(F45*C19)</f>
        <v>0</v>
      </c>
      <c r="G49" s="49">
        <f>(G45*C19)</f>
        <v>0</v>
      </c>
      <c r="H49" s="49">
        <f>(H45*C19)</f>
        <v>0</v>
      </c>
      <c r="I49" s="49">
        <f>(I45*C19)</f>
        <v>0</v>
      </c>
      <c r="J49" s="49">
        <f>(J45*C19)</f>
        <v>0</v>
      </c>
      <c r="K49" s="48"/>
      <c r="L49" s="49">
        <f>SUM(D49:K49)</f>
        <v>0</v>
      </c>
      <c r="M49" s="52" t="e">
        <f>L49/(L44+L46)</f>
        <v>#DIV/0!</v>
      </c>
      <c r="N49" s="255" t="e">
        <f>L49/L45</f>
        <v>#DIV/0!</v>
      </c>
      <c r="AB49" s="51" t="s">
        <v>31</v>
      </c>
      <c r="AC49" s="48"/>
      <c r="AD49" s="49">
        <f>(AD45*AC19)</f>
        <v>0</v>
      </c>
      <c r="AE49" s="49">
        <f>(AE45*AC19)</f>
        <v>0</v>
      </c>
      <c r="AF49" s="49">
        <f>(AF45*AC19)</f>
        <v>0</v>
      </c>
      <c r="AG49" s="49">
        <f>(AG45*AC19)</f>
        <v>0</v>
      </c>
      <c r="AH49" s="49">
        <f>(AH45*AC19)</f>
        <v>0</v>
      </c>
      <c r="AI49" s="49">
        <f>(AI45*AC19)</f>
        <v>0</v>
      </c>
      <c r="AJ49" s="49">
        <f>(AJ45*AC19)</f>
        <v>0</v>
      </c>
      <c r="AK49" s="48"/>
      <c r="AL49" s="49">
        <f>SUM(AD49:AK49)</f>
        <v>0</v>
      </c>
      <c r="AM49" s="52" t="e">
        <f>AL49/(AL44+AL46)</f>
        <v>#DIV/0!</v>
      </c>
      <c r="AN49" s="255" t="e">
        <f>AL49/AL45</f>
        <v>#DIV/0!</v>
      </c>
      <c r="BB49" s="51" t="s">
        <v>31</v>
      </c>
      <c r="BC49" s="48"/>
      <c r="BD49" s="49">
        <f>(BD45*BC19)</f>
        <v>0</v>
      </c>
      <c r="BE49" s="49">
        <f>(BE45*BC19)</f>
        <v>0</v>
      </c>
      <c r="BF49" s="49">
        <f>(BF45*BC19)</f>
        <v>0</v>
      </c>
      <c r="BG49" s="49">
        <f>(BG45*BC19)</f>
        <v>0</v>
      </c>
      <c r="BH49" s="49">
        <f>(BH45*BC19)</f>
        <v>0</v>
      </c>
      <c r="BI49" s="49">
        <f>(BI45*BC19)</f>
        <v>0</v>
      </c>
      <c r="BJ49" s="49">
        <f>(BJ45*BC19)</f>
        <v>0</v>
      </c>
      <c r="BK49" s="48"/>
      <c r="BL49" s="49">
        <f>SUM(BD49:BK49)</f>
        <v>0</v>
      </c>
      <c r="BM49" s="52" t="e">
        <f>BL49/(BL44+BL46)</f>
        <v>#DIV/0!</v>
      </c>
      <c r="BN49" s="255" t="e">
        <f>BL49/BL45</f>
        <v>#DIV/0!</v>
      </c>
      <c r="CB49" s="51" t="s">
        <v>31</v>
      </c>
      <c r="CC49" s="48"/>
      <c r="CD49" s="49">
        <f>(CD45*CC19)</f>
        <v>0</v>
      </c>
      <c r="CE49" s="49">
        <f>(CE45*CC19)</f>
        <v>0</v>
      </c>
      <c r="CF49" s="49">
        <f>(CF45*CC19)</f>
        <v>0</v>
      </c>
      <c r="CG49" s="49">
        <f>(CG45*CC19)</f>
        <v>0</v>
      </c>
      <c r="CH49" s="49">
        <f>(CH45*CC19)</f>
        <v>0</v>
      </c>
      <c r="CI49" s="49">
        <f>(CI45*CC19)</f>
        <v>0</v>
      </c>
      <c r="CJ49" s="49">
        <f>(CJ45*CC19)</f>
        <v>0</v>
      </c>
      <c r="CK49" s="48"/>
      <c r="CL49" s="49">
        <f>SUM(CD49:CK49)</f>
        <v>0</v>
      </c>
      <c r="CM49" s="52" t="e">
        <f>CL49/(CL44+CL46)</f>
        <v>#DIV/0!</v>
      </c>
      <c r="CN49" s="255" t="e">
        <f>CL49/CL45</f>
        <v>#DIV/0!</v>
      </c>
      <c r="CQ49" s="40"/>
      <c r="CR49" s="5" t="s">
        <v>87</v>
      </c>
      <c r="CS49" s="98">
        <f>L49+L50+L51</f>
        <v>0</v>
      </c>
      <c r="CT49" s="98">
        <f>AL49+AL50+AL51</f>
        <v>0</v>
      </c>
      <c r="CU49" s="98">
        <f>BL49+BL50+BL51</f>
        <v>0</v>
      </c>
      <c r="CV49" s="98">
        <f>CL49+CL50+CL51</f>
        <v>0</v>
      </c>
      <c r="CW49" s="5"/>
      <c r="CX49" s="99">
        <f t="shared" si="25"/>
        <v>0</v>
      </c>
      <c r="CY49" s="5"/>
      <c r="CZ49" s="100">
        <f>IF(CX47&gt;0,(CX49/CX$47)*DA$47,0)</f>
        <v>0</v>
      </c>
      <c r="DA49" s="39"/>
    </row>
    <row r="50" spans="2:105" x14ac:dyDescent="0.35">
      <c r="B50" s="51" t="s">
        <v>36</v>
      </c>
      <c r="C50" s="48"/>
      <c r="D50" s="49">
        <f>(D46*C20)</f>
        <v>0</v>
      </c>
      <c r="E50" s="49">
        <f>(E46*C20)</f>
        <v>0</v>
      </c>
      <c r="F50" s="49">
        <f>(F46*C20)</f>
        <v>0</v>
      </c>
      <c r="G50" s="49">
        <f>(G46*C20)</f>
        <v>0</v>
      </c>
      <c r="H50" s="49">
        <f>(H46*C20)</f>
        <v>0</v>
      </c>
      <c r="I50" s="49">
        <f>(I46*C20)</f>
        <v>0</v>
      </c>
      <c r="J50" s="49">
        <f>(J46*C20)</f>
        <v>0</v>
      </c>
      <c r="K50" s="48"/>
      <c r="L50" s="49">
        <f>SUM(D50:K50)</f>
        <v>0</v>
      </c>
      <c r="M50" s="52" t="e">
        <f>L50/(L45+L47)</f>
        <v>#DIV/0!</v>
      </c>
      <c r="N50" s="255" t="e">
        <f>L50/L46</f>
        <v>#DIV/0!</v>
      </c>
      <c r="AB50" s="51" t="s">
        <v>36</v>
      </c>
      <c r="AC50" s="48"/>
      <c r="AD50" s="49">
        <f>(AD46*AC20)</f>
        <v>0</v>
      </c>
      <c r="AE50" s="49">
        <f>(AE46*AC20)</f>
        <v>0</v>
      </c>
      <c r="AF50" s="49">
        <f>(AF46*AC20)</f>
        <v>0</v>
      </c>
      <c r="AG50" s="49">
        <f>(AG46*AC20)</f>
        <v>0</v>
      </c>
      <c r="AH50" s="49">
        <f>(AH46*AC20)</f>
        <v>0</v>
      </c>
      <c r="AI50" s="49">
        <f>(AI46*AC20)</f>
        <v>0</v>
      </c>
      <c r="AJ50" s="49">
        <f>(AJ46*AC20)</f>
        <v>0</v>
      </c>
      <c r="AK50" s="48"/>
      <c r="AL50" s="49">
        <f>SUM(AD50:AK50)</f>
        <v>0</v>
      </c>
      <c r="AM50" s="52" t="e">
        <f>AL50/(AL45+AL47)</f>
        <v>#DIV/0!</v>
      </c>
      <c r="AN50" s="255" t="e">
        <f>AL50/AL46</f>
        <v>#DIV/0!</v>
      </c>
      <c r="BB50" s="51" t="s">
        <v>36</v>
      </c>
      <c r="BC50" s="48"/>
      <c r="BD50" s="49">
        <f>(BD46*BC20)</f>
        <v>0</v>
      </c>
      <c r="BE50" s="49">
        <f>(BE46*BC20)</f>
        <v>0</v>
      </c>
      <c r="BF50" s="49">
        <f>(BF46*BC20)</f>
        <v>0</v>
      </c>
      <c r="BG50" s="49">
        <f>(BG46*BC20)</f>
        <v>0</v>
      </c>
      <c r="BH50" s="49">
        <f>(BH46*BC20)</f>
        <v>0</v>
      </c>
      <c r="BI50" s="49">
        <f>(BI46*BC20)</f>
        <v>0</v>
      </c>
      <c r="BJ50" s="49">
        <f>(BJ46*BC20)</f>
        <v>0</v>
      </c>
      <c r="BK50" s="48"/>
      <c r="BL50" s="49">
        <f>SUM(BD50:BK50)</f>
        <v>0</v>
      </c>
      <c r="BM50" s="52" t="e">
        <f>BL50/(BL45+BL47)</f>
        <v>#DIV/0!</v>
      </c>
      <c r="BN50" s="255" t="e">
        <f>BL50/BL46</f>
        <v>#DIV/0!</v>
      </c>
      <c r="CB50" s="51" t="s">
        <v>36</v>
      </c>
      <c r="CC50" s="48"/>
      <c r="CD50" s="49">
        <f>(CD46*CC20)</f>
        <v>0</v>
      </c>
      <c r="CE50" s="49">
        <f>(CE46*CC20)</f>
        <v>0</v>
      </c>
      <c r="CF50" s="49">
        <f>(CF46*CC20)</f>
        <v>0</v>
      </c>
      <c r="CG50" s="49">
        <f>(CG46*CC20)</f>
        <v>0</v>
      </c>
      <c r="CH50" s="49">
        <f>(CH46*CC20)</f>
        <v>0</v>
      </c>
      <c r="CI50" s="49">
        <f>(CI46*CC20)</f>
        <v>0</v>
      </c>
      <c r="CJ50" s="49">
        <f>(CJ46*CC20)</f>
        <v>0</v>
      </c>
      <c r="CK50" s="48"/>
      <c r="CL50" s="49">
        <f>SUM(CD50:CK50)</f>
        <v>0</v>
      </c>
      <c r="CM50" s="52" t="e">
        <f>CL50/(CL45+CL47)</f>
        <v>#DIV/0!</v>
      </c>
      <c r="CN50" s="255" t="e">
        <f>CL50/CL46</f>
        <v>#DIV/0!</v>
      </c>
      <c r="CQ50" s="72"/>
      <c r="CR50" s="16" t="s">
        <v>37</v>
      </c>
      <c r="CS50" s="126">
        <f>CS48-CS49</f>
        <v>0</v>
      </c>
      <c r="CT50" s="126">
        <f t="shared" ref="CT50:CV50" si="26">CT48-CT49</f>
        <v>0</v>
      </c>
      <c r="CU50" s="126">
        <f t="shared" si="26"/>
        <v>0</v>
      </c>
      <c r="CV50" s="126">
        <f t="shared" si="26"/>
        <v>0</v>
      </c>
      <c r="CW50" s="16"/>
      <c r="CX50" s="127">
        <f t="shared" si="25"/>
        <v>0</v>
      </c>
      <c r="CY50" s="5"/>
      <c r="CZ50" s="100">
        <f>CZ48-CZ49</f>
        <v>0</v>
      </c>
      <c r="DA50" s="39"/>
    </row>
    <row r="51" spans="2:105" x14ac:dyDescent="0.35">
      <c r="B51" s="51" t="s">
        <v>235</v>
      </c>
      <c r="C51" s="48"/>
      <c r="D51" s="68">
        <f>D29*C36+D34*C36</f>
        <v>0</v>
      </c>
      <c r="E51" s="68">
        <f>E29*C36+E34*C36</f>
        <v>0</v>
      </c>
      <c r="F51" s="68">
        <f>F29*C36+F34*C36</f>
        <v>0</v>
      </c>
      <c r="G51" s="68">
        <f>G29*C36+G34*C36</f>
        <v>0</v>
      </c>
      <c r="H51" s="68">
        <f>H29*C36+H34*C36</f>
        <v>0</v>
      </c>
      <c r="I51" s="68">
        <f>I29*C36+I34*C36</f>
        <v>0</v>
      </c>
      <c r="J51" s="68">
        <f>J29*C36+J34*C36</f>
        <v>0</v>
      </c>
      <c r="K51" s="48"/>
      <c r="L51" s="68">
        <f>SUM(D51:K51)</f>
        <v>0</v>
      </c>
      <c r="M51" s="52"/>
      <c r="N51" s="23"/>
      <c r="AB51" s="51" t="s">
        <v>235</v>
      </c>
      <c r="AC51" s="48"/>
      <c r="AD51" s="68">
        <f>AD29*AC36+AD34*AC36</f>
        <v>0</v>
      </c>
      <c r="AE51" s="68">
        <f>AE29*AC36+AE34*AC36</f>
        <v>0</v>
      </c>
      <c r="AF51" s="68">
        <f>AF29*AC36+AF34*AC36</f>
        <v>0</v>
      </c>
      <c r="AG51" s="68">
        <f>AG29*AC36+AG34*AC36</f>
        <v>0</v>
      </c>
      <c r="AH51" s="68">
        <f>AH29*AC36+AH34*AC36</f>
        <v>0</v>
      </c>
      <c r="AI51" s="68">
        <f>AI29*AC36+AI34*AC36</f>
        <v>0</v>
      </c>
      <c r="AJ51" s="68">
        <f>AJ29*AC36+AJ34*AC36</f>
        <v>0</v>
      </c>
      <c r="AK51" s="48"/>
      <c r="AL51" s="68">
        <f>SUM(AD51:AK51)</f>
        <v>0</v>
      </c>
      <c r="AM51" s="52"/>
      <c r="AN51" s="23"/>
      <c r="BB51" s="51" t="s">
        <v>235</v>
      </c>
      <c r="BC51" s="48"/>
      <c r="BD51" s="68">
        <f>BD29*BC36+BD34*BC36</f>
        <v>0</v>
      </c>
      <c r="BE51" s="68">
        <f>BE29*BC36+BE34*BC36</f>
        <v>0</v>
      </c>
      <c r="BF51" s="68">
        <f>BF29*BC36+BF34*BC36</f>
        <v>0</v>
      </c>
      <c r="BG51" s="68">
        <f>BG29*BC36+BG34*BC36</f>
        <v>0</v>
      </c>
      <c r="BH51" s="68">
        <f>BH29*BC36+BH34*BC36</f>
        <v>0</v>
      </c>
      <c r="BI51" s="68">
        <f>BI29*BC36+BI34*BC36</f>
        <v>0</v>
      </c>
      <c r="BJ51" s="68">
        <f>BJ29*BC36+BJ34*BC36</f>
        <v>0</v>
      </c>
      <c r="BK51" s="48"/>
      <c r="BL51" s="68">
        <f>SUM(BD51:BK51)</f>
        <v>0</v>
      </c>
      <c r="BM51" s="52"/>
      <c r="BN51" s="23"/>
      <c r="CB51" s="51" t="s">
        <v>235</v>
      </c>
      <c r="CC51" s="48"/>
      <c r="CD51" s="68">
        <f>CD29*CC36+CD34*CC36</f>
        <v>0</v>
      </c>
      <c r="CE51" s="68">
        <f>CE29*CC36+CE34*CC36</f>
        <v>0</v>
      </c>
      <c r="CF51" s="68">
        <f>CF29*CC36+CF34*CC36</f>
        <v>0</v>
      </c>
      <c r="CG51" s="68">
        <f>CG29*CC36+CG34*CC36</f>
        <v>0</v>
      </c>
      <c r="CH51" s="68">
        <f>CH29*CC36+CH34*CC36</f>
        <v>0</v>
      </c>
      <c r="CI51" s="68">
        <f>CI29*CC36+CI34*CC36</f>
        <v>0</v>
      </c>
      <c r="CJ51" s="68">
        <f>CJ29*CC36+CJ34*CC36</f>
        <v>0</v>
      </c>
      <c r="CK51" s="48"/>
      <c r="CL51" s="68">
        <f>SUM(CD51:CK51)</f>
        <v>0</v>
      </c>
      <c r="CM51" s="52"/>
      <c r="CN51" s="23"/>
      <c r="CQ51" s="72"/>
      <c r="CR51" s="12" t="s">
        <v>30</v>
      </c>
      <c r="CS51" s="131">
        <f>L53</f>
        <v>0</v>
      </c>
      <c r="CT51" s="131">
        <f>AL53</f>
        <v>0</v>
      </c>
      <c r="CU51" s="131">
        <f>BL53</f>
        <v>0</v>
      </c>
      <c r="CV51" s="131">
        <f>CL53</f>
        <v>0</v>
      </c>
      <c r="CW51" s="16"/>
      <c r="CX51" s="314">
        <f>SUM(CS51:CV51)</f>
        <v>0</v>
      </c>
      <c r="CY51" s="5"/>
      <c r="CZ51" s="100">
        <f>IF(CX47&gt;0,(CX51/CX$47)*DA$47,0)</f>
        <v>0</v>
      </c>
      <c r="DA51" s="39"/>
    </row>
    <row r="52" spans="2:105" x14ac:dyDescent="0.35">
      <c r="B52" s="62" t="s">
        <v>38</v>
      </c>
      <c r="C52" s="48"/>
      <c r="D52" s="67">
        <f>D48-SUM(D49:D51)</f>
        <v>0</v>
      </c>
      <c r="E52" s="67">
        <f t="shared" ref="E52:J52" si="27">E48-SUM(E49:E51)</f>
        <v>0</v>
      </c>
      <c r="F52" s="67">
        <f t="shared" si="27"/>
        <v>0</v>
      </c>
      <c r="G52" s="67">
        <f t="shared" si="27"/>
        <v>0</v>
      </c>
      <c r="H52" s="67">
        <f t="shared" si="27"/>
        <v>0</v>
      </c>
      <c r="I52" s="67">
        <f t="shared" si="27"/>
        <v>0</v>
      </c>
      <c r="J52" s="67">
        <f t="shared" si="27"/>
        <v>0</v>
      </c>
      <c r="K52" s="48"/>
      <c r="L52" s="67">
        <f>L48-SUM(L49:L51)</f>
        <v>0</v>
      </c>
      <c r="M52" s="73" t="e">
        <f>L52/L48</f>
        <v>#DIV/0!</v>
      </c>
      <c r="N52" s="23"/>
      <c r="AB52" s="62" t="s">
        <v>38</v>
      </c>
      <c r="AC52" s="48"/>
      <c r="AD52" s="67">
        <f>AD48-SUM(AD49:AD51)</f>
        <v>0</v>
      </c>
      <c r="AE52" s="67">
        <f t="shared" ref="AE52" si="28">AE48-SUM(AE49:AE51)</f>
        <v>0</v>
      </c>
      <c r="AF52" s="67">
        <f t="shared" ref="AF52" si="29">AF48-SUM(AF49:AF51)</f>
        <v>0</v>
      </c>
      <c r="AG52" s="67">
        <f t="shared" ref="AG52" si="30">AG48-SUM(AG49:AG51)</f>
        <v>0</v>
      </c>
      <c r="AH52" s="67">
        <f t="shared" ref="AH52" si="31">AH48-SUM(AH49:AH51)</f>
        <v>0</v>
      </c>
      <c r="AI52" s="67">
        <f t="shared" ref="AI52" si="32">AI48-SUM(AI49:AI51)</f>
        <v>0</v>
      </c>
      <c r="AJ52" s="67">
        <f t="shared" ref="AJ52" si="33">AJ48-SUM(AJ49:AJ51)</f>
        <v>0</v>
      </c>
      <c r="AK52" s="48"/>
      <c r="AL52" s="67">
        <f>AL48-SUM(AL49:AL51)</f>
        <v>0</v>
      </c>
      <c r="AM52" s="73" t="e">
        <f>AL52/AL48</f>
        <v>#DIV/0!</v>
      </c>
      <c r="AN52" s="23"/>
      <c r="BB52" s="62" t="s">
        <v>38</v>
      </c>
      <c r="BC52" s="48"/>
      <c r="BD52" s="67">
        <f>BD48-SUM(BD49:BD51)</f>
        <v>0</v>
      </c>
      <c r="BE52" s="67">
        <f t="shared" ref="BE52" si="34">BE48-SUM(BE49:BE51)</f>
        <v>0</v>
      </c>
      <c r="BF52" s="67">
        <f t="shared" ref="BF52" si="35">BF48-SUM(BF49:BF51)</f>
        <v>0</v>
      </c>
      <c r="BG52" s="67">
        <f t="shared" ref="BG52" si="36">BG48-SUM(BG49:BG51)</f>
        <v>0</v>
      </c>
      <c r="BH52" s="67">
        <f t="shared" ref="BH52" si="37">BH48-SUM(BH49:BH51)</f>
        <v>0</v>
      </c>
      <c r="BI52" s="67">
        <f t="shared" ref="BI52" si="38">BI48-SUM(BI49:BI51)</f>
        <v>0</v>
      </c>
      <c r="BJ52" s="67">
        <f t="shared" ref="BJ52" si="39">BJ48-SUM(BJ49:BJ51)</f>
        <v>0</v>
      </c>
      <c r="BK52" s="48"/>
      <c r="BL52" s="67">
        <f>BL48-SUM(BL49:BL51)</f>
        <v>0</v>
      </c>
      <c r="BM52" s="73" t="e">
        <f>BL52/BL48</f>
        <v>#DIV/0!</v>
      </c>
      <c r="BN52" s="23"/>
      <c r="CB52" s="62" t="s">
        <v>38</v>
      </c>
      <c r="CC52" s="48"/>
      <c r="CD52" s="67">
        <f>CD48-SUM(CD49:CD51)</f>
        <v>0</v>
      </c>
      <c r="CE52" s="67">
        <f t="shared" ref="CE52" si="40">CE48-SUM(CE49:CE51)</f>
        <v>0</v>
      </c>
      <c r="CF52" s="67">
        <f t="shared" ref="CF52" si="41">CF48-SUM(CF49:CF51)</f>
        <v>0</v>
      </c>
      <c r="CG52" s="67">
        <f t="shared" ref="CG52" si="42">CG48-SUM(CG49:CG51)</f>
        <v>0</v>
      </c>
      <c r="CH52" s="67">
        <f t="shared" ref="CH52" si="43">CH48-SUM(CH49:CH51)</f>
        <v>0</v>
      </c>
      <c r="CI52" s="67">
        <f t="shared" ref="CI52" si="44">CI48-SUM(CI49:CI51)</f>
        <v>0</v>
      </c>
      <c r="CJ52" s="67">
        <f t="shared" ref="CJ52" si="45">CJ48-SUM(CJ49:CJ51)</f>
        <v>0</v>
      </c>
      <c r="CK52" s="48"/>
      <c r="CL52" s="67">
        <f>CL48-SUM(CL49:CL51)</f>
        <v>0</v>
      </c>
      <c r="CM52" s="73" t="e">
        <f>CL52/CL48</f>
        <v>#DIV/0!</v>
      </c>
      <c r="CN52" s="23"/>
      <c r="CQ52" s="40"/>
      <c r="CR52" s="312" t="s">
        <v>72</v>
      </c>
      <c r="CS52" s="131">
        <f>L54</f>
        <v>0</v>
      </c>
      <c r="CT52" s="131">
        <f>AL54</f>
        <v>0</v>
      </c>
      <c r="CU52" s="131">
        <f>BL54</f>
        <v>0</v>
      </c>
      <c r="CV52" s="131">
        <f>CL54</f>
        <v>0</v>
      </c>
      <c r="CW52" s="5"/>
      <c r="CX52" s="314">
        <f>SUM(CS52:CV52)</f>
        <v>0</v>
      </c>
      <c r="CY52" s="5"/>
      <c r="CZ52" s="100">
        <f>IF(CX47&gt;0,(CX52/CX$47)*DA$47,0)</f>
        <v>0</v>
      </c>
      <c r="DA52" s="39"/>
    </row>
    <row r="53" spans="2:105" x14ac:dyDescent="0.35">
      <c r="B53" s="47" t="s">
        <v>30</v>
      </c>
      <c r="C53" s="48"/>
      <c r="D53" s="49">
        <f>IF(D72&gt;0,D72,D69)</f>
        <v>0</v>
      </c>
      <c r="E53" s="49">
        <f t="shared" ref="E53:J53" si="46">IF(E72&gt;0,E72,E69)</f>
        <v>0</v>
      </c>
      <c r="F53" s="49">
        <f t="shared" si="46"/>
        <v>0</v>
      </c>
      <c r="G53" s="49">
        <f t="shared" si="46"/>
        <v>0</v>
      </c>
      <c r="H53" s="49">
        <f t="shared" si="46"/>
        <v>0</v>
      </c>
      <c r="I53" s="49">
        <f t="shared" si="46"/>
        <v>0</v>
      </c>
      <c r="J53" s="49">
        <f t="shared" si="46"/>
        <v>0</v>
      </c>
      <c r="K53" s="48"/>
      <c r="L53" s="49">
        <f t="shared" ref="L53:L54" si="47">SUM(D53:J53)</f>
        <v>0</v>
      </c>
      <c r="M53" s="52" t="e">
        <f>L53/L$48</f>
        <v>#DIV/0!</v>
      </c>
      <c r="N53" s="23"/>
      <c r="AB53" s="47" t="s">
        <v>30</v>
      </c>
      <c r="AC53" s="48"/>
      <c r="AD53" s="49">
        <f>IF(AD72&gt;0,AD72,AD69)</f>
        <v>0</v>
      </c>
      <c r="AE53" s="49">
        <f t="shared" ref="AE53:AJ53" si="48">IF(AE72&gt;0,AE72,AE69)</f>
        <v>0</v>
      </c>
      <c r="AF53" s="49">
        <f t="shared" si="48"/>
        <v>0</v>
      </c>
      <c r="AG53" s="49">
        <f t="shared" si="48"/>
        <v>0</v>
      </c>
      <c r="AH53" s="49">
        <f t="shared" si="48"/>
        <v>0</v>
      </c>
      <c r="AI53" s="49">
        <f t="shared" si="48"/>
        <v>0</v>
      </c>
      <c r="AJ53" s="49">
        <f t="shared" si="48"/>
        <v>0</v>
      </c>
      <c r="AK53" s="48"/>
      <c r="AL53" s="49">
        <f t="shared" ref="AL53:AL54" si="49">SUM(AD53:AJ53)</f>
        <v>0</v>
      </c>
      <c r="AM53" s="52" t="e">
        <f>AL53/AL$48</f>
        <v>#DIV/0!</v>
      </c>
      <c r="AN53" s="23"/>
      <c r="BB53" s="47" t="s">
        <v>30</v>
      </c>
      <c r="BC53" s="48"/>
      <c r="BD53" s="49">
        <f>IF(BD72&gt;0,BD72,BD69)</f>
        <v>0</v>
      </c>
      <c r="BE53" s="49">
        <f t="shared" ref="BE53:BJ53" si="50">IF(BE72&gt;0,BE72,BE69)</f>
        <v>0</v>
      </c>
      <c r="BF53" s="49">
        <f t="shared" si="50"/>
        <v>0</v>
      </c>
      <c r="BG53" s="49">
        <f t="shared" si="50"/>
        <v>0</v>
      </c>
      <c r="BH53" s="49">
        <f t="shared" si="50"/>
        <v>0</v>
      </c>
      <c r="BI53" s="49">
        <f t="shared" si="50"/>
        <v>0</v>
      </c>
      <c r="BJ53" s="49">
        <f t="shared" si="50"/>
        <v>0</v>
      </c>
      <c r="BK53" s="48"/>
      <c r="BL53" s="49">
        <f t="shared" ref="BL53:BL54" si="51">SUM(BD53:BJ53)</f>
        <v>0</v>
      </c>
      <c r="BM53" s="52" t="e">
        <f>BL53/BL$48</f>
        <v>#DIV/0!</v>
      </c>
      <c r="BN53" s="23"/>
      <c r="CB53" s="47" t="s">
        <v>30</v>
      </c>
      <c r="CC53" s="48"/>
      <c r="CD53" s="49">
        <f>IF(CD72&gt;0,CD72,CD69)</f>
        <v>0</v>
      </c>
      <c r="CE53" s="49">
        <f t="shared" ref="CE53:CJ53" si="52">IF(CE72&gt;0,CE72,CE69)</f>
        <v>0</v>
      </c>
      <c r="CF53" s="49">
        <f t="shared" si="52"/>
        <v>0</v>
      </c>
      <c r="CG53" s="49">
        <f t="shared" si="52"/>
        <v>0</v>
      </c>
      <c r="CH53" s="49">
        <f t="shared" si="52"/>
        <v>0</v>
      </c>
      <c r="CI53" s="49">
        <f t="shared" si="52"/>
        <v>0</v>
      </c>
      <c r="CJ53" s="49">
        <f t="shared" si="52"/>
        <v>0</v>
      </c>
      <c r="CK53" s="48"/>
      <c r="CL53" s="49">
        <f t="shared" ref="CL53:CL54" si="53">SUM(CD53:CJ53)</f>
        <v>0</v>
      </c>
      <c r="CM53" s="52" t="e">
        <f>CL53/CL$48</f>
        <v>#DIV/0!</v>
      </c>
      <c r="CN53" s="23"/>
      <c r="CQ53" s="40"/>
      <c r="CR53" s="186" t="s">
        <v>259</v>
      </c>
      <c r="CS53" s="126">
        <f>CS50-CS51-CS52</f>
        <v>0</v>
      </c>
      <c r="CT53" s="126">
        <f t="shared" ref="CT53:CV53" si="54">CT50-CT51-CT52</f>
        <v>0</v>
      </c>
      <c r="CU53" s="126">
        <f t="shared" si="54"/>
        <v>0</v>
      </c>
      <c r="CV53" s="126">
        <f t="shared" si="54"/>
        <v>0</v>
      </c>
      <c r="CW53" s="5"/>
      <c r="CX53" s="127">
        <f>CX50-CX51-CX52</f>
        <v>0</v>
      </c>
      <c r="CY53" s="5"/>
      <c r="CZ53" s="100">
        <f>CZ50-CZ51-CZ52</f>
        <v>0</v>
      </c>
      <c r="DA53" s="39"/>
    </row>
    <row r="54" spans="2:105" ht="15.75" customHeight="1" x14ac:dyDescent="0.35">
      <c r="B54" s="47" t="s">
        <v>72</v>
      </c>
      <c r="C54" s="48"/>
      <c r="D54" s="68">
        <f>IF(C39&gt;0,D48*$C39,D41)</f>
        <v>0</v>
      </c>
      <c r="E54" s="68">
        <f t="shared" ref="E54:J54" si="55">IF(D39&gt;0,E48*$C39,E41)</f>
        <v>0</v>
      </c>
      <c r="F54" s="68">
        <f t="shared" si="55"/>
        <v>0</v>
      </c>
      <c r="G54" s="68">
        <f t="shared" si="55"/>
        <v>0</v>
      </c>
      <c r="H54" s="68">
        <f t="shared" si="55"/>
        <v>0</v>
      </c>
      <c r="I54" s="68">
        <f t="shared" si="55"/>
        <v>0</v>
      </c>
      <c r="J54" s="68">
        <f t="shared" si="55"/>
        <v>0</v>
      </c>
      <c r="K54" s="48"/>
      <c r="L54" s="68">
        <f t="shared" si="47"/>
        <v>0</v>
      </c>
      <c r="M54" s="52" t="e">
        <f t="shared" ref="M54:M57" si="56">L54/L$48</f>
        <v>#DIV/0!</v>
      </c>
      <c r="N54" s="23"/>
      <c r="AB54" s="47" t="s">
        <v>72</v>
      </c>
      <c r="AC54" s="48"/>
      <c r="AD54" s="68">
        <f>IF(AC39&gt;0,AD48*$C39,AD41)</f>
        <v>0</v>
      </c>
      <c r="AE54" s="68">
        <f t="shared" ref="AE54:AJ54" si="57">IF(AD39&gt;0,AE48*$C39,AE41)</f>
        <v>0</v>
      </c>
      <c r="AF54" s="68">
        <f t="shared" si="57"/>
        <v>0</v>
      </c>
      <c r="AG54" s="68">
        <f t="shared" si="57"/>
        <v>0</v>
      </c>
      <c r="AH54" s="68">
        <f t="shared" si="57"/>
        <v>0</v>
      </c>
      <c r="AI54" s="68">
        <f t="shared" si="57"/>
        <v>0</v>
      </c>
      <c r="AJ54" s="68">
        <f t="shared" si="57"/>
        <v>0</v>
      </c>
      <c r="AK54" s="48"/>
      <c r="AL54" s="68">
        <f t="shared" si="49"/>
        <v>0</v>
      </c>
      <c r="AM54" s="52" t="e">
        <f t="shared" ref="AM54:AM57" si="58">AL54/AL$48</f>
        <v>#DIV/0!</v>
      </c>
      <c r="AN54" s="23"/>
      <c r="BB54" s="47" t="s">
        <v>72</v>
      </c>
      <c r="BC54" s="48"/>
      <c r="BD54" s="68">
        <f>IF(BC39&gt;0,BD48*$C39,BD41)</f>
        <v>0</v>
      </c>
      <c r="BE54" s="68">
        <f t="shared" ref="BE54:BJ54" si="59">IF(BD39&gt;0,BE48*$C39,BE41)</f>
        <v>0</v>
      </c>
      <c r="BF54" s="68">
        <f t="shared" si="59"/>
        <v>0</v>
      </c>
      <c r="BG54" s="68">
        <f t="shared" si="59"/>
        <v>0</v>
      </c>
      <c r="BH54" s="68">
        <f t="shared" si="59"/>
        <v>0</v>
      </c>
      <c r="BI54" s="68">
        <f t="shared" si="59"/>
        <v>0</v>
      </c>
      <c r="BJ54" s="68">
        <f t="shared" si="59"/>
        <v>0</v>
      </c>
      <c r="BK54" s="48"/>
      <c r="BL54" s="68">
        <f t="shared" si="51"/>
        <v>0</v>
      </c>
      <c r="BM54" s="52" t="e">
        <f t="shared" ref="BM54:BM57" si="60">BL54/BL$48</f>
        <v>#DIV/0!</v>
      </c>
      <c r="BN54" s="23"/>
      <c r="CB54" s="47" t="s">
        <v>72</v>
      </c>
      <c r="CC54" s="48"/>
      <c r="CD54" s="68">
        <f>IF(CC39&gt;0,CD48*$C39,CD41)</f>
        <v>0</v>
      </c>
      <c r="CE54" s="68">
        <f t="shared" ref="CE54:CJ54" si="61">IF(CD39&gt;0,CE48*$C39,CE41)</f>
        <v>0</v>
      </c>
      <c r="CF54" s="68">
        <f t="shared" si="61"/>
        <v>0</v>
      </c>
      <c r="CG54" s="68">
        <f t="shared" si="61"/>
        <v>0</v>
      </c>
      <c r="CH54" s="68">
        <f t="shared" si="61"/>
        <v>0</v>
      </c>
      <c r="CI54" s="68">
        <f t="shared" si="61"/>
        <v>0</v>
      </c>
      <c r="CJ54" s="68">
        <f t="shared" si="61"/>
        <v>0</v>
      </c>
      <c r="CK54" s="48"/>
      <c r="CL54" s="68">
        <f t="shared" si="53"/>
        <v>0</v>
      </c>
      <c r="CM54" s="52" t="e">
        <f t="shared" ref="CM54:CM57" si="62">CL54/CL$48</f>
        <v>#DIV/0!</v>
      </c>
      <c r="CN54" s="23"/>
      <c r="CQ54" s="40"/>
      <c r="CR54" s="312" t="s">
        <v>260</v>
      </c>
      <c r="CS54" s="98">
        <f>L56</f>
        <v>0</v>
      </c>
      <c r="CT54" s="98">
        <f>AL56</f>
        <v>0</v>
      </c>
      <c r="CU54" s="98">
        <f>BL56</f>
        <v>0</v>
      </c>
      <c r="CV54" s="98">
        <f>CL56</f>
        <v>0</v>
      </c>
      <c r="CW54" s="5"/>
      <c r="CX54" s="99">
        <f t="shared" si="25"/>
        <v>0</v>
      </c>
      <c r="CY54" s="5"/>
      <c r="CZ54" s="100">
        <f>IF(CX47&gt;0,(CX54/CX$47)*DA$47,0)</f>
        <v>0</v>
      </c>
      <c r="DA54" s="39"/>
    </row>
    <row r="55" spans="2:105" ht="18" customHeight="1" x14ac:dyDescent="0.35">
      <c r="B55" s="62" t="s">
        <v>240</v>
      </c>
      <c r="C55" s="48"/>
      <c r="D55" s="67">
        <f>D52-D53-D54</f>
        <v>0</v>
      </c>
      <c r="E55" s="67">
        <f t="shared" ref="E55:I55" si="63">E52-E53-E54</f>
        <v>0</v>
      </c>
      <c r="F55" s="67">
        <f t="shared" si="63"/>
        <v>0</v>
      </c>
      <c r="G55" s="67">
        <f t="shared" si="63"/>
        <v>0</v>
      </c>
      <c r="H55" s="67">
        <f t="shared" si="63"/>
        <v>0</v>
      </c>
      <c r="I55" s="67">
        <f t="shared" si="63"/>
        <v>0</v>
      </c>
      <c r="J55" s="67">
        <f>J52-J53-J54</f>
        <v>0</v>
      </c>
      <c r="K55" s="48"/>
      <c r="L55" s="67">
        <f>L52-L53-L54</f>
        <v>0</v>
      </c>
      <c r="M55" s="52" t="e">
        <f t="shared" si="56"/>
        <v>#DIV/0!</v>
      </c>
      <c r="N55" s="23"/>
      <c r="AB55" s="62" t="s">
        <v>240</v>
      </c>
      <c r="AC55" s="48"/>
      <c r="AD55" s="67">
        <f>AD52-AD53-AD54</f>
        <v>0</v>
      </c>
      <c r="AE55" s="67">
        <f t="shared" ref="AE55" si="64">AE52-AE53-AE54</f>
        <v>0</v>
      </c>
      <c r="AF55" s="67">
        <f t="shared" ref="AF55" si="65">AF52-AF53-AF54</f>
        <v>0</v>
      </c>
      <c r="AG55" s="67">
        <f t="shared" ref="AG55" si="66">AG52-AG53-AG54</f>
        <v>0</v>
      </c>
      <c r="AH55" s="67">
        <f t="shared" ref="AH55" si="67">AH52-AH53-AH54</f>
        <v>0</v>
      </c>
      <c r="AI55" s="67">
        <f t="shared" ref="AI55" si="68">AI52-AI53-AI54</f>
        <v>0</v>
      </c>
      <c r="AJ55" s="67">
        <f>AJ52-AJ53-AJ54</f>
        <v>0</v>
      </c>
      <c r="AK55" s="48"/>
      <c r="AL55" s="67">
        <f>AL52-AL53-AL54</f>
        <v>0</v>
      </c>
      <c r="AM55" s="52" t="e">
        <f t="shared" si="58"/>
        <v>#DIV/0!</v>
      </c>
      <c r="AN55" s="23"/>
      <c r="BB55" s="62" t="s">
        <v>240</v>
      </c>
      <c r="BC55" s="48"/>
      <c r="BD55" s="67">
        <f>BD52-BD53-BD54</f>
        <v>0</v>
      </c>
      <c r="BE55" s="67">
        <f t="shared" ref="BE55" si="69">BE52-BE53-BE54</f>
        <v>0</v>
      </c>
      <c r="BF55" s="67">
        <f t="shared" ref="BF55" si="70">BF52-BF53-BF54</f>
        <v>0</v>
      </c>
      <c r="BG55" s="67">
        <f t="shared" ref="BG55" si="71">BG52-BG53-BG54</f>
        <v>0</v>
      </c>
      <c r="BH55" s="67">
        <f t="shared" ref="BH55" si="72">BH52-BH53-BH54</f>
        <v>0</v>
      </c>
      <c r="BI55" s="67">
        <f t="shared" ref="BI55" si="73">BI52-BI53-BI54</f>
        <v>0</v>
      </c>
      <c r="BJ55" s="67">
        <f>BJ52-BJ53-BJ54</f>
        <v>0</v>
      </c>
      <c r="BK55" s="48"/>
      <c r="BL55" s="67">
        <f>BL52-BL53-BL54</f>
        <v>0</v>
      </c>
      <c r="BM55" s="52" t="e">
        <f t="shared" si="60"/>
        <v>#DIV/0!</v>
      </c>
      <c r="BN55" s="23"/>
      <c r="CB55" s="62" t="s">
        <v>240</v>
      </c>
      <c r="CC55" s="48"/>
      <c r="CD55" s="67">
        <f>CD52-CD53-CD54</f>
        <v>0</v>
      </c>
      <c r="CE55" s="67">
        <f t="shared" ref="CE55" si="74">CE52-CE53-CE54</f>
        <v>0</v>
      </c>
      <c r="CF55" s="67">
        <f t="shared" ref="CF55" si="75">CF52-CF53-CF54</f>
        <v>0</v>
      </c>
      <c r="CG55" s="67">
        <f t="shared" ref="CG55" si="76">CG52-CG53-CG54</f>
        <v>0</v>
      </c>
      <c r="CH55" s="67">
        <f t="shared" ref="CH55" si="77">CH52-CH53-CH54</f>
        <v>0</v>
      </c>
      <c r="CI55" s="67">
        <f t="shared" ref="CI55" si="78">CI52-CI53-CI54</f>
        <v>0</v>
      </c>
      <c r="CJ55" s="67">
        <f>CJ52-CJ53-CJ54</f>
        <v>0</v>
      </c>
      <c r="CK55" s="48"/>
      <c r="CL55" s="67">
        <f>CL52-CL53-CL54</f>
        <v>0</v>
      </c>
      <c r="CM55" s="52" t="e">
        <f t="shared" si="62"/>
        <v>#DIV/0!</v>
      </c>
      <c r="CN55" s="23"/>
      <c r="CQ55" s="40"/>
      <c r="CR55" s="186" t="s">
        <v>171</v>
      </c>
      <c r="CS55" s="126">
        <f>CS53-CS54</f>
        <v>0</v>
      </c>
      <c r="CT55" s="126">
        <f t="shared" ref="CT55:CV55" si="79">CT53-CT54</f>
        <v>0</v>
      </c>
      <c r="CU55" s="126">
        <f t="shared" si="79"/>
        <v>0</v>
      </c>
      <c r="CV55" s="126">
        <f t="shared" si="79"/>
        <v>0</v>
      </c>
      <c r="CW55" s="16"/>
      <c r="CX55" s="127">
        <f>CX53-CX54</f>
        <v>0</v>
      </c>
      <c r="CY55" s="5"/>
      <c r="CZ55" s="129">
        <f>CZ53-CZ54</f>
        <v>0</v>
      </c>
      <c r="DA55" s="39"/>
    </row>
    <row r="56" spans="2:105" x14ac:dyDescent="0.35">
      <c r="B56" s="47" t="s">
        <v>241</v>
      </c>
      <c r="C56" s="48"/>
      <c r="D56" s="68">
        <f>IF('Standard calc'!D161&gt;0,'Standard calc'!D161,'Detailed calc'!D169)</f>
        <v>0</v>
      </c>
      <c r="E56" s="68">
        <f>IF('Standard calc'!E161&gt;0,'Standard calc'!E161,'Detailed calc'!E169)</f>
        <v>0</v>
      </c>
      <c r="F56" s="68">
        <f>IF('Standard calc'!F161&gt;0,'Standard calc'!F161,'Detailed calc'!F169)</f>
        <v>0</v>
      </c>
      <c r="G56" s="68">
        <f>IF('Standard calc'!G161&gt;0,'Standard calc'!G161,'Detailed calc'!G169)</f>
        <v>0</v>
      </c>
      <c r="H56" s="68">
        <f>IF('Standard calc'!H161&gt;0,'Standard calc'!H161,'Detailed calc'!H169)</f>
        <v>0</v>
      </c>
      <c r="I56" s="68">
        <f>IF('Standard calc'!I161&gt;0,'Standard calc'!I161,'Detailed calc'!I169)</f>
        <v>0</v>
      </c>
      <c r="J56" s="68">
        <f>IF('Standard calc'!J161&gt;0,'Standard calc'!J161,'Detailed calc'!J169)</f>
        <v>0</v>
      </c>
      <c r="K56" s="48"/>
      <c r="L56" s="68">
        <f>SUM(D56:J56)</f>
        <v>0</v>
      </c>
      <c r="M56" s="52" t="e">
        <f t="shared" si="56"/>
        <v>#DIV/0!</v>
      </c>
      <c r="AB56" s="47" t="s">
        <v>241</v>
      </c>
      <c r="AC56" s="48"/>
      <c r="AD56" s="68">
        <f>IF('Standard calc'!AD161&gt;0,'Standard calc'!AD161,'Detailed calc'!AD169)</f>
        <v>0</v>
      </c>
      <c r="AE56" s="68">
        <f>IF('Standard calc'!AE161&gt;0,'Standard calc'!AE161,'Detailed calc'!AE169)</f>
        <v>0</v>
      </c>
      <c r="AF56" s="68">
        <f>IF('Standard calc'!AF161&gt;0,'Standard calc'!AF161,'Detailed calc'!AF169)</f>
        <v>0</v>
      </c>
      <c r="AG56" s="68">
        <f>IF('Standard calc'!AG161&gt;0,'Standard calc'!AG161,'Detailed calc'!AG169)</f>
        <v>0</v>
      </c>
      <c r="AH56" s="68">
        <f>IF('Standard calc'!AH161&gt;0,'Standard calc'!AH161,'Detailed calc'!AH169)</f>
        <v>0</v>
      </c>
      <c r="AI56" s="68">
        <f>IF('Standard calc'!AI161&gt;0,'Standard calc'!AI161,'Detailed calc'!AI169)</f>
        <v>0</v>
      </c>
      <c r="AJ56" s="68">
        <f>IF('Standard calc'!AJ161&gt;0,'Standard calc'!AJ161,'Detailed calc'!AJ169)</f>
        <v>0</v>
      </c>
      <c r="AK56" s="48"/>
      <c r="AL56" s="68">
        <f>SUM(AD56:AJ56)</f>
        <v>0</v>
      </c>
      <c r="AM56" s="52" t="e">
        <f t="shared" si="58"/>
        <v>#DIV/0!</v>
      </c>
      <c r="BB56" s="47" t="s">
        <v>241</v>
      </c>
      <c r="BC56" s="48"/>
      <c r="BD56" s="68">
        <f>IF('Standard calc'!BD161&gt;0,'Standard calc'!BD161,'Detailed calc'!BD169)</f>
        <v>0</v>
      </c>
      <c r="BE56" s="68">
        <f>IF('Standard calc'!BE161&gt;0,'Standard calc'!BE161,'Detailed calc'!BE169)</f>
        <v>0</v>
      </c>
      <c r="BF56" s="68">
        <f>IF('Standard calc'!BF161&gt;0,'Standard calc'!BF161,'Detailed calc'!BF169)</f>
        <v>0</v>
      </c>
      <c r="BG56" s="68">
        <f>IF('Standard calc'!BG161&gt;0,'Standard calc'!BG161,'Detailed calc'!BG169)</f>
        <v>0</v>
      </c>
      <c r="BH56" s="68">
        <f>IF('Standard calc'!BH161&gt;0,'Standard calc'!BH161,'Detailed calc'!BH169)</f>
        <v>0</v>
      </c>
      <c r="BI56" s="68">
        <f>IF('Standard calc'!BI161&gt;0,'Standard calc'!BI161,'Detailed calc'!BI169)</f>
        <v>0</v>
      </c>
      <c r="BJ56" s="68">
        <f>IF('Standard calc'!BJ161&gt;0,'Standard calc'!BJ161,'Detailed calc'!BJ169)</f>
        <v>0</v>
      </c>
      <c r="BK56" s="48"/>
      <c r="BL56" s="68">
        <f>SUM(BD56:BJ56)</f>
        <v>0</v>
      </c>
      <c r="BM56" s="52" t="e">
        <f t="shared" si="60"/>
        <v>#DIV/0!</v>
      </c>
      <c r="CB56" s="47" t="s">
        <v>241</v>
      </c>
      <c r="CC56" s="48"/>
      <c r="CD56" s="68">
        <f>IF('Standard calc'!CD161&gt;0,'Standard calc'!CD161,'Detailed calc'!CD169)</f>
        <v>0</v>
      </c>
      <c r="CE56" s="68">
        <f>IF('Standard calc'!CE161&gt;0,'Standard calc'!CE161,'Detailed calc'!CE169)</f>
        <v>0</v>
      </c>
      <c r="CF56" s="68">
        <f>IF('Standard calc'!CF161&gt;0,'Standard calc'!CF161,'Detailed calc'!CF169)</f>
        <v>0</v>
      </c>
      <c r="CG56" s="68">
        <f>IF('Standard calc'!CG161&gt;0,'Standard calc'!CG161,'Detailed calc'!CG169)</f>
        <v>0</v>
      </c>
      <c r="CH56" s="68">
        <f>IF('Standard calc'!CH161&gt;0,'Standard calc'!CH161,'Detailed calc'!CH169)</f>
        <v>0</v>
      </c>
      <c r="CI56" s="68">
        <f>IF('Standard calc'!CI161&gt;0,'Standard calc'!CI161,'Detailed calc'!CI169)</f>
        <v>0</v>
      </c>
      <c r="CJ56" s="68">
        <f>IF('Standard calc'!CJ161&gt;0,'Standard calc'!CJ161,'Detailed calc'!CJ169)</f>
        <v>0</v>
      </c>
      <c r="CK56" s="48"/>
      <c r="CL56" s="68">
        <f>SUM(CD56:CJ56)</f>
        <v>0</v>
      </c>
      <c r="CM56" s="52" t="e">
        <f t="shared" si="62"/>
        <v>#DIV/0!</v>
      </c>
      <c r="CQ56" s="40"/>
    </row>
    <row r="57" spans="2:105" ht="15" thickBot="1" x14ac:dyDescent="0.4">
      <c r="B57" s="53" t="s">
        <v>214</v>
      </c>
      <c r="C57" s="54"/>
      <c r="D57" s="55">
        <f>D55-D56</f>
        <v>0</v>
      </c>
      <c r="E57" s="55">
        <f t="shared" ref="E57:J57" si="80">E55-E56</f>
        <v>0</v>
      </c>
      <c r="F57" s="55">
        <f t="shared" si="80"/>
        <v>0</v>
      </c>
      <c r="G57" s="55">
        <f t="shared" si="80"/>
        <v>0</v>
      </c>
      <c r="H57" s="55">
        <f t="shared" si="80"/>
        <v>0</v>
      </c>
      <c r="I57" s="55">
        <f t="shared" si="80"/>
        <v>0</v>
      </c>
      <c r="J57" s="55">
        <f t="shared" si="80"/>
        <v>0</v>
      </c>
      <c r="K57" s="56"/>
      <c r="L57" s="55">
        <f>L55-L56</f>
        <v>0</v>
      </c>
      <c r="M57" s="57" t="e">
        <f t="shared" si="56"/>
        <v>#DIV/0!</v>
      </c>
      <c r="N57" s="21">
        <f>IF(L9&gt;0,L9,L17)+IF(L27&gt;0,L27,L29)+IF(L32&gt;0,L32,L34)-IF(L17&gt;0,(L12*C14*C19)+(L12*C15*C20),0)-IF(L29&gt;0,L29*C36,0)-IF(L34&gt;0,L34*C36,0)-IF(C39&gt;0,L48*C39,L41)-L53-L56</f>
        <v>0</v>
      </c>
      <c r="O57" t="s">
        <v>42</v>
      </c>
      <c r="AB57" s="53" t="s">
        <v>214</v>
      </c>
      <c r="AC57" s="54"/>
      <c r="AD57" s="55">
        <f>AD55-AD56</f>
        <v>0</v>
      </c>
      <c r="AE57" s="55">
        <f t="shared" ref="AE57" si="81">AE55-AE56</f>
        <v>0</v>
      </c>
      <c r="AF57" s="55">
        <f t="shared" ref="AF57" si="82">AF55-AF56</f>
        <v>0</v>
      </c>
      <c r="AG57" s="55">
        <f t="shared" ref="AG57" si="83">AG55-AG56</f>
        <v>0</v>
      </c>
      <c r="AH57" s="55">
        <f t="shared" ref="AH57" si="84">AH55-AH56</f>
        <v>0</v>
      </c>
      <c r="AI57" s="55">
        <f t="shared" ref="AI57" si="85">AI55-AI56</f>
        <v>0</v>
      </c>
      <c r="AJ57" s="55">
        <f t="shared" ref="AJ57" si="86">AJ55-AJ56</f>
        <v>0</v>
      </c>
      <c r="AK57" s="56"/>
      <c r="AL57" s="55">
        <f>AL55-AL56</f>
        <v>0</v>
      </c>
      <c r="AM57" s="57" t="e">
        <f t="shared" si="58"/>
        <v>#DIV/0!</v>
      </c>
      <c r="AN57" s="21">
        <f>IF(AL9&gt;0,AL9,AL17)+IF(AL27&gt;0,AL27,AL29)+IF(AL32&gt;0,AL32,AL34)-IF(AL17&gt;0,(AL12*AC14*AC19)+(AL12*AC15*AC20),0)-IF(AL29&gt;0,AL29*AC36,0)-IF(AL34&gt;0,AL34*AC36,0)-IF(AC39&gt;0,AL48*AC39,AL41)-AL53-AL56</f>
        <v>0</v>
      </c>
      <c r="AO57" t="s">
        <v>42</v>
      </c>
      <c r="BB57" s="53" t="s">
        <v>214</v>
      </c>
      <c r="BC57" s="54"/>
      <c r="BD57" s="55">
        <f>BD55-BD56</f>
        <v>0</v>
      </c>
      <c r="BE57" s="55">
        <f t="shared" ref="BE57" si="87">BE55-BE56</f>
        <v>0</v>
      </c>
      <c r="BF57" s="55">
        <f t="shared" ref="BF57" si="88">BF55-BF56</f>
        <v>0</v>
      </c>
      <c r="BG57" s="55">
        <f t="shared" ref="BG57" si="89">BG55-BG56</f>
        <v>0</v>
      </c>
      <c r="BH57" s="55">
        <f t="shared" ref="BH57" si="90">BH55-BH56</f>
        <v>0</v>
      </c>
      <c r="BI57" s="55">
        <f t="shared" ref="BI57" si="91">BI55-BI56</f>
        <v>0</v>
      </c>
      <c r="BJ57" s="55">
        <f t="shared" ref="BJ57" si="92">BJ55-BJ56</f>
        <v>0</v>
      </c>
      <c r="BK57" s="56"/>
      <c r="BL57" s="55">
        <f>BL55-BL56</f>
        <v>0</v>
      </c>
      <c r="BM57" s="57" t="e">
        <f t="shared" si="60"/>
        <v>#DIV/0!</v>
      </c>
      <c r="BN57" s="21">
        <f>IF(BL9&gt;0,BL9,BL17)+IF(BL27&gt;0,BL27,BL29)+IF(BL32&gt;0,BL32,BL34)-IF(BL17&gt;0,(BL12*BC14*BC19)+(BL12*BC15*BC20),0)-IF(BL29&gt;0,BL29*BC36,0)-IF(BL34&gt;0,BL34*BC36,0)-IF(BC39&gt;0,BL48*BC39,BL41)-BL53-BL56</f>
        <v>0</v>
      </c>
      <c r="BO57" t="s">
        <v>42</v>
      </c>
      <c r="CB57" s="53" t="s">
        <v>214</v>
      </c>
      <c r="CC57" s="54"/>
      <c r="CD57" s="55">
        <f>CD55-CD56</f>
        <v>0</v>
      </c>
      <c r="CE57" s="55">
        <f t="shared" ref="CE57" si="93">CE55-CE56</f>
        <v>0</v>
      </c>
      <c r="CF57" s="55">
        <f t="shared" ref="CF57" si="94">CF55-CF56</f>
        <v>0</v>
      </c>
      <c r="CG57" s="55">
        <f t="shared" ref="CG57" si="95">CG55-CG56</f>
        <v>0</v>
      </c>
      <c r="CH57" s="55">
        <f t="shared" ref="CH57" si="96">CH55-CH56</f>
        <v>0</v>
      </c>
      <c r="CI57" s="55">
        <f t="shared" ref="CI57" si="97">CI55-CI56</f>
        <v>0</v>
      </c>
      <c r="CJ57" s="55">
        <f t="shared" ref="CJ57" si="98">CJ55-CJ56</f>
        <v>0</v>
      </c>
      <c r="CK57" s="56"/>
      <c r="CL57" s="55">
        <f>CL55-CL56</f>
        <v>0</v>
      </c>
      <c r="CM57" s="57" t="e">
        <f t="shared" si="62"/>
        <v>#DIV/0!</v>
      </c>
      <c r="CN57" s="21">
        <f>IF(CL9&gt;0,CL9,CL17)+IF(CL27&gt;0,CL27,CL29)+IF(CL32&gt;0,CL32,CL34)-IF(CL17&gt;0,(CL12*CC14*CC19)+(CL12*CC15*CC20),0)-IF(CL29&gt;0,CL29*CC36,0)-IF(CL34&gt;0,CL34*CC36,0)-IF(CC39&gt;0,CL48*CC39,CL41)-CL53-CL56</f>
        <v>0</v>
      </c>
      <c r="CO57" t="s">
        <v>42</v>
      </c>
      <c r="CQ57" s="40"/>
    </row>
    <row r="58" spans="2:105" ht="15" thickBot="1" x14ac:dyDescent="0.4">
      <c r="D58" s="21"/>
      <c r="E58" s="21"/>
      <c r="F58" s="21"/>
      <c r="G58" s="21"/>
      <c r="H58" s="21"/>
      <c r="I58" s="21"/>
      <c r="J58" s="21"/>
      <c r="AD58" s="21"/>
      <c r="AE58" s="21"/>
      <c r="AF58" s="21"/>
      <c r="AG58" s="21"/>
      <c r="AH58" s="21"/>
      <c r="AI58" s="21"/>
      <c r="AJ58" s="21"/>
      <c r="BD58" s="21"/>
      <c r="BE58" s="21"/>
      <c r="BF58" s="21"/>
      <c r="BG58" s="21"/>
      <c r="BH58" s="21"/>
      <c r="BI58" s="21"/>
      <c r="BJ58" s="21"/>
      <c r="CD58" s="21"/>
      <c r="CE58" s="21"/>
      <c r="CF58" s="21"/>
      <c r="CG58" s="21"/>
      <c r="CH58" s="21"/>
      <c r="CI58" s="21"/>
      <c r="CJ58" s="21"/>
      <c r="CQ58" s="40"/>
      <c r="DA58" s="39"/>
    </row>
    <row r="59" spans="2:105" x14ac:dyDescent="0.35">
      <c r="B59" s="231" t="s">
        <v>147</v>
      </c>
      <c r="C59" s="230"/>
      <c r="D59" s="45" t="s">
        <v>17</v>
      </c>
      <c r="E59" s="45" t="s">
        <v>18</v>
      </c>
      <c r="F59" s="45" t="s">
        <v>19</v>
      </c>
      <c r="G59" s="45" t="s">
        <v>20</v>
      </c>
      <c r="H59" s="45" t="s">
        <v>21</v>
      </c>
      <c r="I59" s="45" t="s">
        <v>22</v>
      </c>
      <c r="J59" s="45" t="s">
        <v>23</v>
      </c>
      <c r="K59" s="44"/>
      <c r="L59" s="45" t="s">
        <v>1</v>
      </c>
      <c r="M59" s="230"/>
      <c r="N59" s="230"/>
      <c r="O59" s="230"/>
      <c r="P59" s="232"/>
      <c r="AB59" s="231" t="s">
        <v>147</v>
      </c>
      <c r="AC59" s="230"/>
      <c r="AD59" s="45" t="s">
        <v>17</v>
      </c>
      <c r="AE59" s="45" t="s">
        <v>18</v>
      </c>
      <c r="AF59" s="45" t="s">
        <v>19</v>
      </c>
      <c r="AG59" s="45" t="s">
        <v>20</v>
      </c>
      <c r="AH59" s="45" t="s">
        <v>21</v>
      </c>
      <c r="AI59" s="45" t="s">
        <v>22</v>
      </c>
      <c r="AJ59" s="45" t="s">
        <v>23</v>
      </c>
      <c r="AK59" s="44"/>
      <c r="AL59" s="45" t="s">
        <v>1</v>
      </c>
      <c r="AM59" s="230"/>
      <c r="AN59" s="230"/>
      <c r="AO59" s="230"/>
      <c r="AP59" s="232"/>
      <c r="BB59" s="231" t="s">
        <v>147</v>
      </c>
      <c r="BC59" s="230"/>
      <c r="BD59" s="45" t="s">
        <v>17</v>
      </c>
      <c r="BE59" s="45" t="s">
        <v>18</v>
      </c>
      <c r="BF59" s="45" t="s">
        <v>19</v>
      </c>
      <c r="BG59" s="45" t="s">
        <v>20</v>
      </c>
      <c r="BH59" s="45" t="s">
        <v>21</v>
      </c>
      <c r="BI59" s="45" t="s">
        <v>22</v>
      </c>
      <c r="BJ59" s="45" t="s">
        <v>23</v>
      </c>
      <c r="BK59" s="44"/>
      <c r="BL59" s="45" t="s">
        <v>1</v>
      </c>
      <c r="BM59" s="230"/>
      <c r="BN59" s="230"/>
      <c r="BO59" s="230"/>
      <c r="BP59" s="232"/>
      <c r="CB59" s="231" t="s">
        <v>147</v>
      </c>
      <c r="CC59" s="230"/>
      <c r="CD59" s="45" t="s">
        <v>17</v>
      </c>
      <c r="CE59" s="45" t="s">
        <v>18</v>
      </c>
      <c r="CF59" s="45" t="s">
        <v>19</v>
      </c>
      <c r="CG59" s="45" t="s">
        <v>20</v>
      </c>
      <c r="CH59" s="45" t="s">
        <v>21</v>
      </c>
      <c r="CI59" s="45" t="s">
        <v>22</v>
      </c>
      <c r="CJ59" s="45" t="s">
        <v>23</v>
      </c>
      <c r="CK59" s="44"/>
      <c r="CL59" s="45" t="s">
        <v>1</v>
      </c>
      <c r="CM59" s="230"/>
      <c r="CN59" s="230"/>
      <c r="CO59" s="230"/>
      <c r="CP59" s="313"/>
      <c r="CQ59" s="41"/>
      <c r="CR59" s="42"/>
      <c r="CS59" s="101">
        <f>IFERROR(IF(D48&gt;0,1,0)+IF(E48&gt;0,1,0)+IF(F48&gt;0,1,0)+IF(G48&gt;0,1,0)+IF(H48&gt;0,1,0)+IF(I48&gt;0,1,0)+IF(J48&gt;0,1,0),0)</f>
        <v>0</v>
      </c>
      <c r="CT59" s="101">
        <f>IFERROR(IF(AD48&gt;0,1,0)+IF(AE48&gt;0,1,0)+IF(AF48&gt;0,1,0)+IF(AG48&gt;0,1,0)+IF(AH48&gt;0,1,0)+IF(AI48&gt;0,1,0)+IF(AJ48&gt;0,1,0),0)</f>
        <v>0</v>
      </c>
      <c r="CU59" s="101">
        <f>IFERROR(IF(BD48&gt;0,1,0)+IF(BE48&gt;0,1,0)+IF(BF48&gt;0,1,0)+IF(BG48&gt;0,1,0)+IF(BH48&gt;0,1,0)+IF(BI48&gt;0,1,0)+IF(BJ48&gt;0,1,0),0)</f>
        <v>0</v>
      </c>
      <c r="CV59" s="101">
        <f>IFERROR(IF(CD48&gt;0,1,0)+IF(CE48&gt;0,1,0)+IF(CF48&gt;0,1,0)+IF(CG48&gt;0,1,0)+IF(CH48&gt;0,1,0)+IF(CI48&gt;0,1,0)+IF(CJ48&gt;0,1,0),0)</f>
        <v>0</v>
      </c>
      <c r="CW59" s="42"/>
      <c r="CX59" s="42"/>
      <c r="CY59" s="42"/>
      <c r="CZ59" s="42"/>
      <c r="DA59" s="43"/>
    </row>
    <row r="60" spans="2:105" ht="58" x14ac:dyDescent="0.35">
      <c r="B60" s="10"/>
      <c r="C60" s="24"/>
      <c r="D60" s="326" t="s">
        <v>123</v>
      </c>
      <c r="E60" s="326"/>
      <c r="F60" s="326"/>
      <c r="G60" s="326"/>
      <c r="H60" s="326"/>
      <c r="I60" s="326"/>
      <c r="J60" s="326"/>
      <c r="K60" s="14" t="s">
        <v>27</v>
      </c>
      <c r="L60" s="14" t="s">
        <v>10</v>
      </c>
      <c r="M60" s="14" t="s">
        <v>13</v>
      </c>
      <c r="N60" s="14" t="s">
        <v>15</v>
      </c>
      <c r="O60" s="14" t="s">
        <v>1</v>
      </c>
      <c r="P60" s="15" t="s">
        <v>24</v>
      </c>
      <c r="AB60" s="10"/>
      <c r="AC60" s="24"/>
      <c r="AD60" s="326" t="s">
        <v>123</v>
      </c>
      <c r="AE60" s="326"/>
      <c r="AF60" s="326"/>
      <c r="AG60" s="326"/>
      <c r="AH60" s="326"/>
      <c r="AI60" s="326"/>
      <c r="AJ60" s="326"/>
      <c r="AK60" s="14" t="s">
        <v>27</v>
      </c>
      <c r="AL60" s="14" t="s">
        <v>10</v>
      </c>
      <c r="AM60" s="14" t="s">
        <v>13</v>
      </c>
      <c r="AN60" s="14" t="s">
        <v>15</v>
      </c>
      <c r="AO60" s="14" t="s">
        <v>1</v>
      </c>
      <c r="AP60" s="15" t="s">
        <v>24</v>
      </c>
      <c r="BB60" s="10"/>
      <c r="BC60" s="24"/>
      <c r="BD60" s="326" t="s">
        <v>123</v>
      </c>
      <c r="BE60" s="326"/>
      <c r="BF60" s="326"/>
      <c r="BG60" s="326"/>
      <c r="BH60" s="326"/>
      <c r="BI60" s="326"/>
      <c r="BJ60" s="326"/>
      <c r="BK60" s="14" t="s">
        <v>27</v>
      </c>
      <c r="BL60" s="14" t="s">
        <v>10</v>
      </c>
      <c r="BM60" s="14" t="s">
        <v>13</v>
      </c>
      <c r="BN60" s="14" t="s">
        <v>15</v>
      </c>
      <c r="BO60" s="14" t="s">
        <v>1</v>
      </c>
      <c r="BP60" s="15" t="s">
        <v>24</v>
      </c>
      <c r="CB60" s="10"/>
      <c r="CC60" s="24"/>
      <c r="CD60" s="326" t="s">
        <v>123</v>
      </c>
      <c r="CE60" s="326"/>
      <c r="CF60" s="326"/>
      <c r="CG60" s="326"/>
      <c r="CH60" s="326"/>
      <c r="CI60" s="326"/>
      <c r="CJ60" s="326"/>
      <c r="CK60" s="14" t="s">
        <v>27</v>
      </c>
      <c r="CL60" s="14" t="s">
        <v>10</v>
      </c>
      <c r="CM60" s="14" t="s">
        <v>13</v>
      </c>
      <c r="CN60" s="14" t="s">
        <v>15</v>
      </c>
      <c r="CO60" s="14" t="s">
        <v>1</v>
      </c>
      <c r="CP60" s="15" t="s">
        <v>24</v>
      </c>
    </row>
    <row r="61" spans="2:105" x14ac:dyDescent="0.35">
      <c r="B61" s="7"/>
      <c r="C61" s="12"/>
      <c r="D61" s="191"/>
      <c r="E61" s="191"/>
      <c r="F61" s="191"/>
      <c r="G61" s="191"/>
      <c r="H61" s="191"/>
      <c r="I61" s="191"/>
      <c r="J61" s="191"/>
      <c r="L61" s="183"/>
      <c r="M61" s="121"/>
      <c r="N61" s="121"/>
      <c r="O61" s="16"/>
      <c r="P61" s="18"/>
      <c r="AB61" s="7"/>
      <c r="AC61" s="12"/>
      <c r="AD61" s="191"/>
      <c r="AE61" s="191"/>
      <c r="AF61" s="191"/>
      <c r="AG61" s="191"/>
      <c r="AH61" s="191"/>
      <c r="AI61" s="191"/>
      <c r="AJ61" s="191"/>
      <c r="AL61" s="183"/>
      <c r="AM61" s="121"/>
      <c r="AN61" s="121"/>
      <c r="AO61" s="16"/>
      <c r="AP61" s="18"/>
      <c r="BB61" s="7"/>
      <c r="BC61" s="12"/>
      <c r="BD61" s="191"/>
      <c r="BE61" s="191"/>
      <c r="BF61" s="191"/>
      <c r="BG61" s="191"/>
      <c r="BH61" s="191"/>
      <c r="BI61" s="191"/>
      <c r="BJ61" s="191"/>
      <c r="BL61" s="183"/>
      <c r="BM61" s="121"/>
      <c r="BN61" s="121"/>
      <c r="BO61" s="16"/>
      <c r="BP61" s="18"/>
      <c r="CB61" s="7"/>
      <c r="CC61" s="12"/>
      <c r="CD61" s="191"/>
      <c r="CE61" s="191"/>
      <c r="CF61" s="191"/>
      <c r="CG61" s="191"/>
      <c r="CH61" s="191"/>
      <c r="CI61" s="191"/>
      <c r="CJ61" s="191"/>
      <c r="CL61" s="183"/>
      <c r="CM61" s="121"/>
      <c r="CN61" s="121"/>
      <c r="CO61" s="16"/>
      <c r="CP61" s="18"/>
    </row>
    <row r="62" spans="2:105" x14ac:dyDescent="0.35">
      <c r="B62" s="26" t="s">
        <v>236</v>
      </c>
      <c r="C62" s="12"/>
      <c r="D62" s="191"/>
      <c r="E62" s="191"/>
      <c r="F62" s="191"/>
      <c r="G62" s="191"/>
      <c r="H62" s="191"/>
      <c r="I62" s="191"/>
      <c r="J62" s="191"/>
      <c r="L62" s="183"/>
      <c r="M62" s="121"/>
      <c r="N62" s="121"/>
      <c r="O62" s="16"/>
      <c r="P62" s="18"/>
      <c r="AB62" s="26" t="s">
        <v>236</v>
      </c>
      <c r="AC62" s="12"/>
      <c r="AD62" s="191"/>
      <c r="AE62" s="191"/>
      <c r="AF62" s="191"/>
      <c r="AG62" s="191"/>
      <c r="AH62" s="191"/>
      <c r="AI62" s="191"/>
      <c r="AJ62" s="191"/>
      <c r="AL62" s="183"/>
      <c r="AM62" s="121"/>
      <c r="AN62" s="121"/>
      <c r="AO62" s="16"/>
      <c r="AP62" s="18"/>
      <c r="BB62" s="26" t="s">
        <v>236</v>
      </c>
      <c r="BC62" s="12"/>
      <c r="BD62" s="191"/>
      <c r="BE62" s="191"/>
      <c r="BF62" s="191"/>
      <c r="BG62" s="191"/>
      <c r="BH62" s="191"/>
      <c r="BI62" s="191"/>
      <c r="BJ62" s="191"/>
      <c r="BL62" s="183"/>
      <c r="BM62" s="121"/>
      <c r="BN62" s="121"/>
      <c r="BO62" s="16"/>
      <c r="BP62" s="18"/>
      <c r="CB62" s="26" t="s">
        <v>236</v>
      </c>
      <c r="CC62" s="12"/>
      <c r="CD62" s="191"/>
      <c r="CE62" s="191"/>
      <c r="CF62" s="191"/>
      <c r="CG62" s="191"/>
      <c r="CH62" s="191"/>
      <c r="CI62" s="191"/>
      <c r="CJ62" s="191"/>
      <c r="CL62" s="183"/>
      <c r="CM62" s="121"/>
      <c r="CN62" s="121"/>
      <c r="CO62" s="16"/>
      <c r="CP62" s="18"/>
    </row>
    <row r="63" spans="2:105" ht="15" customHeight="1" x14ac:dyDescent="0.35">
      <c r="B63" s="89" t="s">
        <v>127</v>
      </c>
      <c r="C63" s="264" t="s">
        <v>198</v>
      </c>
      <c r="D63" s="86"/>
      <c r="E63" s="86"/>
      <c r="F63" s="86"/>
      <c r="G63" s="86"/>
      <c r="H63" s="86"/>
      <c r="I63" s="86"/>
      <c r="J63" s="86"/>
      <c r="K63">
        <f t="shared" ref="K63:K68" si="99">SUM(D63:J63)</f>
        <v>0</v>
      </c>
      <c r="L63" s="119">
        <v>0</v>
      </c>
      <c r="M63" s="87">
        <v>0.1105</v>
      </c>
      <c r="N63" s="88">
        <v>0.08</v>
      </c>
      <c r="O63" s="27">
        <f>L63*(1+M63+N63)</f>
        <v>0</v>
      </c>
      <c r="P63" s="18">
        <f>K63*O63</f>
        <v>0</v>
      </c>
      <c r="AB63" s="89" t="str">
        <f>B63</f>
        <v>Supervisor</v>
      </c>
      <c r="AC63" s="264" t="s">
        <v>198</v>
      </c>
      <c r="AD63" s="86"/>
      <c r="AE63" s="86"/>
      <c r="AF63" s="86"/>
      <c r="AG63" s="86"/>
      <c r="AH63" s="86"/>
      <c r="AI63" s="86"/>
      <c r="AJ63" s="86"/>
      <c r="AK63">
        <f t="shared" ref="AK63:AK68" si="100">SUM(AD63:AJ63)</f>
        <v>0</v>
      </c>
      <c r="AL63" s="119">
        <f>L63</f>
        <v>0</v>
      </c>
      <c r="AM63" s="87">
        <v>0.1105</v>
      </c>
      <c r="AN63" s="88">
        <v>0.08</v>
      </c>
      <c r="AO63" s="27">
        <f>AL63*(1+AM63+AN63)</f>
        <v>0</v>
      </c>
      <c r="AP63" s="18">
        <f>AK63*AO63</f>
        <v>0</v>
      </c>
      <c r="BB63" s="89" t="str">
        <f>AB63</f>
        <v>Supervisor</v>
      </c>
      <c r="BC63" s="264" t="s">
        <v>198</v>
      </c>
      <c r="BD63" s="86"/>
      <c r="BE63" s="86"/>
      <c r="BF63" s="86"/>
      <c r="BG63" s="86"/>
      <c r="BH63" s="86"/>
      <c r="BI63" s="86"/>
      <c r="BJ63" s="86"/>
      <c r="BK63">
        <f t="shared" ref="BK63:BK68" si="101">SUM(BD63:BJ63)</f>
        <v>0</v>
      </c>
      <c r="BL63" s="119">
        <f>AL63</f>
        <v>0</v>
      </c>
      <c r="BM63" s="87">
        <v>0.1105</v>
      </c>
      <c r="BN63" s="88">
        <v>0.08</v>
      </c>
      <c r="BO63" s="27">
        <f>BL63*(1+BM63+BN63)</f>
        <v>0</v>
      </c>
      <c r="BP63" s="18">
        <f>BK63*BO63</f>
        <v>0</v>
      </c>
      <c r="CB63" s="89" t="str">
        <f>BB63</f>
        <v>Supervisor</v>
      </c>
      <c r="CC63" s="264" t="s">
        <v>198</v>
      </c>
      <c r="CD63" s="86"/>
      <c r="CE63" s="86"/>
      <c r="CF63" s="86"/>
      <c r="CG63" s="86"/>
      <c r="CH63" s="86"/>
      <c r="CI63" s="86"/>
      <c r="CJ63" s="86"/>
      <c r="CK63">
        <f t="shared" ref="CK63:CK68" si="102">SUM(CD63:CJ63)</f>
        <v>0</v>
      </c>
      <c r="CL63" s="119">
        <v>10</v>
      </c>
      <c r="CM63" s="87">
        <v>0.1105</v>
      </c>
      <c r="CN63" s="88">
        <v>0.08</v>
      </c>
      <c r="CO63" s="27">
        <f>CL63*(1+CM63+CN63)</f>
        <v>11.905000000000001</v>
      </c>
      <c r="CP63" s="18">
        <f>CK63*CO63</f>
        <v>0</v>
      </c>
    </row>
    <row r="64" spans="2:105" x14ac:dyDescent="0.35">
      <c r="B64" s="89"/>
      <c r="C64" s="264" t="s">
        <v>198</v>
      </c>
      <c r="D64" s="86"/>
      <c r="E64" s="86"/>
      <c r="F64" s="86"/>
      <c r="G64" s="86"/>
      <c r="H64" s="86"/>
      <c r="I64" s="86"/>
      <c r="J64" s="86"/>
      <c r="K64">
        <f t="shared" si="99"/>
        <v>0</v>
      </c>
      <c r="L64" s="119">
        <v>0</v>
      </c>
      <c r="M64" s="87">
        <v>0.1105</v>
      </c>
      <c r="N64" s="88">
        <v>0.08</v>
      </c>
      <c r="O64" s="27">
        <f t="shared" ref="O64:O68" si="103">L64*(1+M64+N64)</f>
        <v>0</v>
      </c>
      <c r="P64" s="18">
        <f t="shared" ref="P64:P68" si="104">K64*O64</f>
        <v>0</v>
      </c>
      <c r="AB64" s="89">
        <f>B64</f>
        <v>0</v>
      </c>
      <c r="AC64" s="264" t="s">
        <v>198</v>
      </c>
      <c r="AD64" s="86"/>
      <c r="AE64" s="86"/>
      <c r="AF64" s="86"/>
      <c r="AG64" s="86"/>
      <c r="AH64" s="86"/>
      <c r="AI64" s="86"/>
      <c r="AJ64" s="86"/>
      <c r="AK64">
        <f t="shared" si="100"/>
        <v>0</v>
      </c>
      <c r="AL64" s="119">
        <f>L64</f>
        <v>0</v>
      </c>
      <c r="AM64" s="87">
        <v>0.1105</v>
      </c>
      <c r="AN64" s="88">
        <v>0.08</v>
      </c>
      <c r="AO64" s="27">
        <f t="shared" ref="AO64:AO68" si="105">AL64*(1+AM64+AN64)</f>
        <v>0</v>
      </c>
      <c r="AP64" s="18">
        <f t="shared" ref="AP64:AP68" si="106">AK64*AO64</f>
        <v>0</v>
      </c>
      <c r="BB64" s="89">
        <f>AB64</f>
        <v>0</v>
      </c>
      <c r="BC64" s="264" t="s">
        <v>198</v>
      </c>
      <c r="BD64" s="86"/>
      <c r="BE64" s="86"/>
      <c r="BF64" s="86"/>
      <c r="BG64" s="86"/>
      <c r="BH64" s="86"/>
      <c r="BI64" s="86"/>
      <c r="BJ64" s="86"/>
      <c r="BK64">
        <f t="shared" si="101"/>
        <v>0</v>
      </c>
      <c r="BL64" s="119">
        <f>AL64</f>
        <v>0</v>
      </c>
      <c r="BM64" s="87">
        <v>0.1105</v>
      </c>
      <c r="BN64" s="88">
        <v>0.08</v>
      </c>
      <c r="BO64" s="27">
        <f t="shared" ref="BO64:BO68" si="107">BL64*(1+BM64+BN64)</f>
        <v>0</v>
      </c>
      <c r="BP64" s="18">
        <f t="shared" ref="BP64:BP68" si="108">BK64*BO64</f>
        <v>0</v>
      </c>
      <c r="CB64" s="89">
        <f>BB64</f>
        <v>0</v>
      </c>
      <c r="CC64" s="264" t="s">
        <v>198</v>
      </c>
      <c r="CD64" s="86"/>
      <c r="CE64" s="86"/>
      <c r="CF64" s="86"/>
      <c r="CG64" s="86"/>
      <c r="CH64" s="86"/>
      <c r="CI64" s="86"/>
      <c r="CJ64" s="86"/>
      <c r="CK64">
        <f t="shared" si="102"/>
        <v>0</v>
      </c>
      <c r="CL64" s="119">
        <f>BL64</f>
        <v>0</v>
      </c>
      <c r="CM64" s="87">
        <v>0.1105</v>
      </c>
      <c r="CN64" s="88">
        <v>0.08</v>
      </c>
      <c r="CO64" s="27">
        <f t="shared" ref="CO64:CO68" si="109">CL64*(1+CM64+CN64)</f>
        <v>0</v>
      </c>
      <c r="CP64" s="18">
        <f t="shared" ref="CP64:CP68" si="110">CK64*CO64</f>
        <v>0</v>
      </c>
    </row>
    <row r="65" spans="2:94" x14ac:dyDescent="0.35">
      <c r="B65" s="89"/>
      <c r="C65" s="264" t="s">
        <v>198</v>
      </c>
      <c r="D65" s="86"/>
      <c r="E65" s="86"/>
      <c r="F65" s="86"/>
      <c r="G65" s="86"/>
      <c r="H65" s="86"/>
      <c r="I65" s="86"/>
      <c r="J65" s="86"/>
      <c r="K65">
        <f t="shared" si="99"/>
        <v>0</v>
      </c>
      <c r="L65" s="119">
        <v>0</v>
      </c>
      <c r="M65" s="87">
        <v>8.7999999999999995E-2</v>
      </c>
      <c r="N65" s="88">
        <v>0.08</v>
      </c>
      <c r="O65" s="27">
        <f t="shared" si="103"/>
        <v>0</v>
      </c>
      <c r="P65" s="18">
        <f t="shared" si="104"/>
        <v>0</v>
      </c>
      <c r="AB65" s="89">
        <f t="shared" ref="AB65:AB68" si="111">B65</f>
        <v>0</v>
      </c>
      <c r="AC65" s="264" t="s">
        <v>198</v>
      </c>
      <c r="AD65" s="86"/>
      <c r="AE65" s="86"/>
      <c r="AF65" s="86"/>
      <c r="AG65" s="86"/>
      <c r="AH65" s="86"/>
      <c r="AI65" s="86"/>
      <c r="AJ65" s="86"/>
      <c r="AK65">
        <f t="shared" si="100"/>
        <v>0</v>
      </c>
      <c r="AL65" s="119">
        <f t="shared" ref="AL65:AL68" si="112">L65</f>
        <v>0</v>
      </c>
      <c r="AM65" s="87">
        <v>8.7999999999999995E-2</v>
      </c>
      <c r="AN65" s="88">
        <v>0.08</v>
      </c>
      <c r="AO65" s="27">
        <f t="shared" si="105"/>
        <v>0</v>
      </c>
      <c r="AP65" s="18">
        <f t="shared" si="106"/>
        <v>0</v>
      </c>
      <c r="BB65" s="89">
        <f t="shared" ref="BB65:BB68" si="113">AB65</f>
        <v>0</v>
      </c>
      <c r="BC65" s="264" t="s">
        <v>198</v>
      </c>
      <c r="BD65" s="86"/>
      <c r="BE65" s="86"/>
      <c r="BF65" s="86"/>
      <c r="BG65" s="86"/>
      <c r="BH65" s="86"/>
      <c r="BI65" s="86"/>
      <c r="BJ65" s="86"/>
      <c r="BK65">
        <f t="shared" si="101"/>
        <v>0</v>
      </c>
      <c r="BL65" s="119">
        <f t="shared" ref="BL65:BL68" si="114">AL65</f>
        <v>0</v>
      </c>
      <c r="BM65" s="87">
        <v>8.7999999999999995E-2</v>
      </c>
      <c r="BN65" s="88">
        <v>0.08</v>
      </c>
      <c r="BO65" s="27">
        <f t="shared" si="107"/>
        <v>0</v>
      </c>
      <c r="BP65" s="18">
        <f t="shared" si="108"/>
        <v>0</v>
      </c>
      <c r="CB65" s="89">
        <f t="shared" ref="CB65:CB68" si="115">BB65</f>
        <v>0</v>
      </c>
      <c r="CC65" s="264" t="s">
        <v>198</v>
      </c>
      <c r="CD65" s="86"/>
      <c r="CE65" s="86"/>
      <c r="CF65" s="86"/>
      <c r="CG65" s="86"/>
      <c r="CH65" s="86"/>
      <c r="CI65" s="86"/>
      <c r="CJ65" s="86"/>
      <c r="CK65">
        <f t="shared" si="102"/>
        <v>0</v>
      </c>
      <c r="CL65" s="119">
        <f t="shared" ref="CL65:CL68" si="116">BL65</f>
        <v>0</v>
      </c>
      <c r="CM65" s="87">
        <v>8.7999999999999995E-2</v>
      </c>
      <c r="CN65" s="88">
        <v>0.08</v>
      </c>
      <c r="CO65" s="27">
        <f t="shared" si="109"/>
        <v>0</v>
      </c>
      <c r="CP65" s="18">
        <f t="shared" si="110"/>
        <v>0</v>
      </c>
    </row>
    <row r="66" spans="2:94" x14ac:dyDescent="0.35">
      <c r="B66" s="89"/>
      <c r="C66" s="264" t="s">
        <v>198</v>
      </c>
      <c r="D66" s="86"/>
      <c r="E66" s="86"/>
      <c r="F66" s="86"/>
      <c r="G66" s="86"/>
      <c r="H66" s="86"/>
      <c r="I66" s="86"/>
      <c r="J66" s="86"/>
      <c r="K66">
        <f t="shared" si="99"/>
        <v>0</v>
      </c>
      <c r="L66" s="119">
        <v>0</v>
      </c>
      <c r="M66" s="87">
        <v>8.7999999999999995E-2</v>
      </c>
      <c r="N66" s="88">
        <v>0.08</v>
      </c>
      <c r="O66" s="27">
        <f t="shared" si="103"/>
        <v>0</v>
      </c>
      <c r="P66" s="18">
        <f t="shared" si="104"/>
        <v>0</v>
      </c>
      <c r="AB66" s="89">
        <f t="shared" si="111"/>
        <v>0</v>
      </c>
      <c r="AC66" s="264" t="s">
        <v>198</v>
      </c>
      <c r="AD66" s="86"/>
      <c r="AE66" s="86"/>
      <c r="AF66" s="86"/>
      <c r="AG66" s="86"/>
      <c r="AH66" s="86"/>
      <c r="AI66" s="86"/>
      <c r="AJ66" s="86"/>
      <c r="AK66">
        <f t="shared" si="100"/>
        <v>0</v>
      </c>
      <c r="AL66" s="119">
        <f t="shared" si="112"/>
        <v>0</v>
      </c>
      <c r="AM66" s="87">
        <v>8.7999999999999995E-2</v>
      </c>
      <c r="AN66" s="88">
        <v>0.08</v>
      </c>
      <c r="AO66" s="27">
        <f t="shared" si="105"/>
        <v>0</v>
      </c>
      <c r="AP66" s="18">
        <f t="shared" si="106"/>
        <v>0</v>
      </c>
      <c r="BB66" s="89">
        <f t="shared" si="113"/>
        <v>0</v>
      </c>
      <c r="BC66" s="264" t="s">
        <v>198</v>
      </c>
      <c r="BD66" s="86"/>
      <c r="BE66" s="86"/>
      <c r="BF66" s="86"/>
      <c r="BG66" s="86"/>
      <c r="BH66" s="86"/>
      <c r="BI66" s="86"/>
      <c r="BJ66" s="86"/>
      <c r="BK66">
        <f t="shared" si="101"/>
        <v>0</v>
      </c>
      <c r="BL66" s="119">
        <f t="shared" si="114"/>
        <v>0</v>
      </c>
      <c r="BM66" s="87">
        <v>8.7999999999999995E-2</v>
      </c>
      <c r="BN66" s="88">
        <v>0.08</v>
      </c>
      <c r="BO66" s="27">
        <f t="shared" si="107"/>
        <v>0</v>
      </c>
      <c r="BP66" s="18">
        <f t="shared" si="108"/>
        <v>0</v>
      </c>
      <c r="CB66" s="89">
        <f t="shared" si="115"/>
        <v>0</v>
      </c>
      <c r="CC66" s="264" t="s">
        <v>198</v>
      </c>
      <c r="CD66" s="86"/>
      <c r="CE66" s="86"/>
      <c r="CF66" s="86"/>
      <c r="CG66" s="86"/>
      <c r="CH66" s="86"/>
      <c r="CI66" s="86"/>
      <c r="CJ66" s="86"/>
      <c r="CK66">
        <f t="shared" si="102"/>
        <v>0</v>
      </c>
      <c r="CL66" s="119">
        <f t="shared" si="116"/>
        <v>0</v>
      </c>
      <c r="CM66" s="87">
        <v>8.7999999999999995E-2</v>
      </c>
      <c r="CN66" s="88">
        <v>0.08</v>
      </c>
      <c r="CO66" s="27">
        <f t="shared" si="109"/>
        <v>0</v>
      </c>
      <c r="CP66" s="18">
        <f t="shared" si="110"/>
        <v>0</v>
      </c>
    </row>
    <row r="67" spans="2:94" x14ac:dyDescent="0.35">
      <c r="B67" s="89"/>
      <c r="C67" s="264" t="s">
        <v>198</v>
      </c>
      <c r="D67" s="86"/>
      <c r="E67" s="86"/>
      <c r="F67" s="86"/>
      <c r="G67" s="86"/>
      <c r="H67" s="86"/>
      <c r="I67" s="86"/>
      <c r="J67" s="86"/>
      <c r="K67">
        <f t="shared" si="99"/>
        <v>0</v>
      </c>
      <c r="L67" s="119">
        <v>0</v>
      </c>
      <c r="M67" s="87">
        <v>8.7999999999999995E-2</v>
      </c>
      <c r="N67" s="88">
        <v>0.08</v>
      </c>
      <c r="O67" s="27">
        <f t="shared" si="103"/>
        <v>0</v>
      </c>
      <c r="P67" s="18">
        <f t="shared" si="104"/>
        <v>0</v>
      </c>
      <c r="AB67" s="89">
        <f t="shared" si="111"/>
        <v>0</v>
      </c>
      <c r="AC67" s="264" t="s">
        <v>198</v>
      </c>
      <c r="AD67" s="86"/>
      <c r="AE67" s="86"/>
      <c r="AF67" s="86"/>
      <c r="AG67" s="86"/>
      <c r="AH67" s="86"/>
      <c r="AI67" s="86"/>
      <c r="AJ67" s="86"/>
      <c r="AK67">
        <f t="shared" si="100"/>
        <v>0</v>
      </c>
      <c r="AL67" s="119">
        <f t="shared" si="112"/>
        <v>0</v>
      </c>
      <c r="AM67" s="87">
        <v>8.7999999999999995E-2</v>
      </c>
      <c r="AN67" s="88">
        <v>0.08</v>
      </c>
      <c r="AO67" s="27">
        <f t="shared" si="105"/>
        <v>0</v>
      </c>
      <c r="AP67" s="18">
        <f t="shared" si="106"/>
        <v>0</v>
      </c>
      <c r="BB67" s="89">
        <f t="shared" si="113"/>
        <v>0</v>
      </c>
      <c r="BC67" s="264" t="s">
        <v>198</v>
      </c>
      <c r="BD67" s="86"/>
      <c r="BE67" s="86"/>
      <c r="BF67" s="86"/>
      <c r="BG67" s="86"/>
      <c r="BH67" s="86"/>
      <c r="BI67" s="86"/>
      <c r="BJ67" s="86"/>
      <c r="BK67">
        <f t="shared" si="101"/>
        <v>0</v>
      </c>
      <c r="BL67" s="119">
        <f t="shared" si="114"/>
        <v>0</v>
      </c>
      <c r="BM67" s="87">
        <v>8.7999999999999995E-2</v>
      </c>
      <c r="BN67" s="88">
        <v>0.08</v>
      </c>
      <c r="BO67" s="27">
        <f t="shared" si="107"/>
        <v>0</v>
      </c>
      <c r="BP67" s="18">
        <f t="shared" si="108"/>
        <v>0</v>
      </c>
      <c r="CB67" s="89">
        <f t="shared" si="115"/>
        <v>0</v>
      </c>
      <c r="CC67" s="264" t="s">
        <v>198</v>
      </c>
      <c r="CD67" s="86"/>
      <c r="CE67" s="86"/>
      <c r="CF67" s="86"/>
      <c r="CG67" s="86"/>
      <c r="CH67" s="86"/>
      <c r="CI67" s="86"/>
      <c r="CJ67" s="86"/>
      <c r="CK67">
        <f t="shared" si="102"/>
        <v>0</v>
      </c>
      <c r="CL67" s="119">
        <f t="shared" si="116"/>
        <v>0</v>
      </c>
      <c r="CM67" s="87">
        <v>8.7999999999999995E-2</v>
      </c>
      <c r="CN67" s="88">
        <v>0.08</v>
      </c>
      <c r="CO67" s="27">
        <f t="shared" si="109"/>
        <v>0</v>
      </c>
      <c r="CP67" s="18">
        <f t="shared" si="110"/>
        <v>0</v>
      </c>
    </row>
    <row r="68" spans="2:94" x14ac:dyDescent="0.35">
      <c r="B68" s="89"/>
      <c r="C68" s="264" t="s">
        <v>198</v>
      </c>
      <c r="D68" s="86"/>
      <c r="E68" s="86"/>
      <c r="F68" s="86"/>
      <c r="G68" s="86"/>
      <c r="H68" s="86"/>
      <c r="I68" s="86"/>
      <c r="J68" s="86"/>
      <c r="K68">
        <f t="shared" si="99"/>
        <v>0</v>
      </c>
      <c r="L68" s="119">
        <v>0</v>
      </c>
      <c r="M68" s="87">
        <v>8.7999999999999995E-2</v>
      </c>
      <c r="N68" s="88">
        <v>0.08</v>
      </c>
      <c r="O68" s="27">
        <f t="shared" si="103"/>
        <v>0</v>
      </c>
      <c r="P68" s="18">
        <f t="shared" si="104"/>
        <v>0</v>
      </c>
      <c r="AB68" s="89">
        <f t="shared" si="111"/>
        <v>0</v>
      </c>
      <c r="AC68" s="264" t="s">
        <v>198</v>
      </c>
      <c r="AD68" s="86"/>
      <c r="AE68" s="86"/>
      <c r="AF68" s="86"/>
      <c r="AG68" s="86"/>
      <c r="AH68" s="86"/>
      <c r="AI68" s="86"/>
      <c r="AJ68" s="86"/>
      <c r="AK68">
        <f t="shared" si="100"/>
        <v>0</v>
      </c>
      <c r="AL68" s="119">
        <f t="shared" si="112"/>
        <v>0</v>
      </c>
      <c r="AM68" s="87">
        <v>8.7999999999999995E-2</v>
      </c>
      <c r="AN68" s="88">
        <v>0.08</v>
      </c>
      <c r="AO68" s="27">
        <f t="shared" si="105"/>
        <v>0</v>
      </c>
      <c r="AP68" s="18">
        <f t="shared" si="106"/>
        <v>0</v>
      </c>
      <c r="BB68" s="89">
        <f t="shared" si="113"/>
        <v>0</v>
      </c>
      <c r="BC68" s="264" t="s">
        <v>198</v>
      </c>
      <c r="BD68" s="86"/>
      <c r="BE68" s="86"/>
      <c r="BF68" s="86"/>
      <c r="BG68" s="86"/>
      <c r="BH68" s="86"/>
      <c r="BI68" s="86"/>
      <c r="BJ68" s="86"/>
      <c r="BK68">
        <f t="shared" si="101"/>
        <v>0</v>
      </c>
      <c r="BL68" s="119">
        <f t="shared" si="114"/>
        <v>0</v>
      </c>
      <c r="BM68" s="87">
        <v>8.7999999999999995E-2</v>
      </c>
      <c r="BN68" s="88">
        <v>0.08</v>
      </c>
      <c r="BO68" s="27">
        <f t="shared" si="107"/>
        <v>0</v>
      </c>
      <c r="BP68" s="18">
        <f t="shared" si="108"/>
        <v>0</v>
      </c>
      <c r="CB68" s="89">
        <f t="shared" si="115"/>
        <v>0</v>
      </c>
      <c r="CC68" s="264" t="s">
        <v>198</v>
      </c>
      <c r="CD68" s="86"/>
      <c r="CE68" s="86"/>
      <c r="CF68" s="86"/>
      <c r="CG68" s="86"/>
      <c r="CH68" s="86"/>
      <c r="CI68" s="86"/>
      <c r="CJ68" s="86"/>
      <c r="CK68">
        <f t="shared" si="102"/>
        <v>0</v>
      </c>
      <c r="CL68" s="119">
        <f t="shared" si="116"/>
        <v>0</v>
      </c>
      <c r="CM68" s="87">
        <v>8.7999999999999995E-2</v>
      </c>
      <c r="CN68" s="88">
        <v>0.08</v>
      </c>
      <c r="CO68" s="27">
        <f t="shared" si="109"/>
        <v>0</v>
      </c>
      <c r="CP68" s="18">
        <f t="shared" si="110"/>
        <v>0</v>
      </c>
    </row>
    <row r="69" spans="2:94" x14ac:dyDescent="0.35">
      <c r="B69" s="7" t="s">
        <v>237</v>
      </c>
      <c r="C69" s="264"/>
      <c r="D69" s="191">
        <f>(D63*O63)+(D64*O64)+(D65*O65)+(D66*O66)+(D67*O67)</f>
        <v>0</v>
      </c>
      <c r="E69" s="191">
        <f>(E63*O63)+(E64*O64)+(E65*O65)+(E66*O66)+(E67*O67)+(E68*O68)</f>
        <v>0</v>
      </c>
      <c r="F69" s="191">
        <f>(F63*O63)+(F64*O64)+(F65*O65)+(F66*O66)+(F67*O67)+(F68*O68)</f>
        <v>0</v>
      </c>
      <c r="G69" s="191">
        <f>(G63*O63)+(G64*O64)+(G65*O65)+(G66*O66)+(G67*O67)+(G68*O68)</f>
        <v>0</v>
      </c>
      <c r="H69" s="191">
        <f>(H63*O63)+(H64*O64)+(H65*O65)+(H66*O66)+(H67*O67)+(H68*O68)</f>
        <v>0</v>
      </c>
      <c r="I69" s="191">
        <f>(I63*O63)+(I64*O64)+(I65*O65)+(I66*O66)+(I67*O67)+(I68*O68)</f>
        <v>0</v>
      </c>
      <c r="J69" s="191">
        <f>(J63*O63)+(J64*O64)+(J65*O65)+(J66*O66)+(J67*O67)+(J68*O68)</f>
        <v>0</v>
      </c>
      <c r="L69" s="183"/>
      <c r="M69" s="121"/>
      <c r="N69" s="121"/>
      <c r="O69" s="16"/>
      <c r="P69" s="19">
        <f>SUM(P63:P68)</f>
        <v>0</v>
      </c>
      <c r="AB69" s="7" t="s">
        <v>237</v>
      </c>
      <c r="AC69" s="264"/>
      <c r="AD69" s="191">
        <f>(AD63*AO63)+(AD64*AO64)+(AD65*AO65)+(AD66*AO66)+(AD67*AO67)</f>
        <v>0</v>
      </c>
      <c r="AE69" s="191">
        <f>(AE63*AO63)+(AE64*AO64)+(AE65*AO65)+(AE66*AO66)+(AE67*AO67)+(AE68*AO68)</f>
        <v>0</v>
      </c>
      <c r="AF69" s="191">
        <f>(AF63*AO63)+(AF64*AO64)+(AF65*AO65)+(AF66*AO66)+(AF67*AO67)+(AF68*AO68)</f>
        <v>0</v>
      </c>
      <c r="AG69" s="191">
        <f>(AG63*AO63)+(AG64*AO64)+(AG65*AO65)+(AG66*AO66)+(AG67*AO67)+(AG68*AO68)</f>
        <v>0</v>
      </c>
      <c r="AH69" s="191">
        <f>(AH63*AO63)+(AH64*AO64)+(AH65*AO65)+(AH66*AO66)+(AH67*AO67)+(AH68*AO68)</f>
        <v>0</v>
      </c>
      <c r="AI69" s="191">
        <f>(AI63*AO63)+(AI64*AO64)+(AI65*AO65)+(AI66*AO66)+(AI67*AO67)+(AI68*AO68)</f>
        <v>0</v>
      </c>
      <c r="AJ69" s="191">
        <f>(AJ63*AO63)+(AJ64*AO64)+(AJ65*AO65)+(AJ66*AO66)+(AJ67*AO67)+(AJ68*AO68)</f>
        <v>0</v>
      </c>
      <c r="AL69" s="183"/>
      <c r="AM69" s="121"/>
      <c r="AN69" s="121"/>
      <c r="AO69" s="16"/>
      <c r="AP69" s="19">
        <f>SUM(AP63:AP68)</f>
        <v>0</v>
      </c>
      <c r="BB69" s="7" t="s">
        <v>237</v>
      </c>
      <c r="BC69" s="264"/>
      <c r="BD69" s="191">
        <f>(BD63*BO63)+(BD64*BO64)+(BD65*BO65)+(BD66*BO66)+(BD67*BO67)</f>
        <v>0</v>
      </c>
      <c r="BE69" s="191">
        <f>(BE63*BO63)+(BE64*BO64)+(BE65*BO65)+(BE66*BO66)+(BE67*BO67)+(BE68*BO68)</f>
        <v>0</v>
      </c>
      <c r="BF69" s="191">
        <f>(BF63*BO63)+(BF64*BO64)+(BF65*BO65)+(BF66*BO66)+(BF67*BO67)+(BF68*BO68)</f>
        <v>0</v>
      </c>
      <c r="BG69" s="191">
        <f>(BG63*BO63)+(BG64*BO64)+(BG65*BO65)+(BG66*BO66)+(BG67*BO67)+(BG68*BO68)</f>
        <v>0</v>
      </c>
      <c r="BH69" s="191">
        <f>(BH63*BO63)+(BH64*BO64)+(BH65*BO65)+(BH66*BO66)+(BH67*BO67)+(BH68*BO68)</f>
        <v>0</v>
      </c>
      <c r="BI69" s="191">
        <f>(BI63*BO63)+(BI64*BO64)+(BI65*BO65)+(BI66*BO66)+(BI67*BO67)+(BI68*BO68)</f>
        <v>0</v>
      </c>
      <c r="BJ69" s="191">
        <f>(BJ63*BO63)+(BJ64*BO64)+(BJ65*BO65)+(BJ66*BO66)+(BJ67*BO67)+(BJ68*BO68)</f>
        <v>0</v>
      </c>
      <c r="BL69" s="183"/>
      <c r="BM69" s="121"/>
      <c r="BN69" s="121"/>
      <c r="BO69" s="16"/>
      <c r="BP69" s="19">
        <f>SUM(BP63:BP68)</f>
        <v>0</v>
      </c>
      <c r="CB69" s="7" t="s">
        <v>237</v>
      </c>
      <c r="CC69" s="264"/>
      <c r="CD69" s="191">
        <f>(CD63*CO63)+(CD64*CO64)+(CD65*CO65)+(CD66*CO66)+(CD67*CO67)</f>
        <v>0</v>
      </c>
      <c r="CE69" s="191">
        <f>(CE63*CO63)+(CE64*CO64)+(CE65*CO65)+(CE66*CO66)+(CE67*CO67)+(CE68*CO68)</f>
        <v>0</v>
      </c>
      <c r="CF69" s="191">
        <f>(CF63*CO63)+(CF64*CO64)+(CF65*CO65)+(CF66*CO66)+(CF67*CO67)+(CF68*CO68)</f>
        <v>0</v>
      </c>
      <c r="CG69" s="191">
        <f>(CG63*CO63)+(CG64*CO64)+(CG65*CO65)+(CG66*CO66)+(CG67*CO67)+(CG68*CO68)</f>
        <v>0</v>
      </c>
      <c r="CH69" s="191">
        <f>(CH63*CO63)+(CH64*CO64)+(CH65*CO65)+(CH66*CO66)+(CH67*CO67)+(CH68*CO68)</f>
        <v>0</v>
      </c>
      <c r="CI69" s="191">
        <f>(CI63*CO63)+(CI64*CO64)+(CI65*CO65)+(CI66*CO66)+(CI67*CO67)+(CI68*CO68)</f>
        <v>0</v>
      </c>
      <c r="CJ69" s="191">
        <f>(CJ63*CO63)+(CJ64*CO64)+(CJ65*CO65)+(CJ66*CO66)+(CJ67*CO67)+(CJ68*CO68)</f>
        <v>0</v>
      </c>
      <c r="CL69" s="183"/>
      <c r="CM69" s="121"/>
      <c r="CN69" s="121"/>
      <c r="CO69" s="16"/>
      <c r="CP69" s="19">
        <f>SUM(CP63:CP68)</f>
        <v>0</v>
      </c>
    </row>
    <row r="70" spans="2:94" x14ac:dyDescent="0.35">
      <c r="B70" s="26"/>
      <c r="C70" s="264"/>
      <c r="D70" s="191"/>
      <c r="E70" s="191"/>
      <c r="F70" s="191"/>
      <c r="G70" s="191"/>
      <c r="H70" s="191"/>
      <c r="I70" s="191"/>
      <c r="J70" s="191"/>
      <c r="L70" s="183"/>
      <c r="M70" s="121"/>
      <c r="N70" s="121"/>
      <c r="O70" s="16"/>
      <c r="P70" s="18"/>
      <c r="AB70" s="26"/>
      <c r="AC70" s="264"/>
      <c r="AD70" s="191"/>
      <c r="AE70" s="191"/>
      <c r="AF70" s="191"/>
      <c r="AG70" s="191"/>
      <c r="AH70" s="191"/>
      <c r="AI70" s="191"/>
      <c r="AJ70" s="191"/>
      <c r="AL70" s="183"/>
      <c r="AM70" s="121"/>
      <c r="AN70" s="121"/>
      <c r="AO70" s="16"/>
      <c r="AP70" s="18"/>
      <c r="BB70" s="26"/>
      <c r="BC70" s="264"/>
      <c r="BD70" s="191"/>
      <c r="BE70" s="191"/>
      <c r="BF70" s="191"/>
      <c r="BG70" s="191"/>
      <c r="BH70" s="191"/>
      <c r="BI70" s="191"/>
      <c r="BJ70" s="191"/>
      <c r="BL70" s="183"/>
      <c r="BM70" s="121"/>
      <c r="BN70" s="121"/>
      <c r="BO70" s="16"/>
      <c r="BP70" s="18"/>
      <c r="CB70" s="26"/>
      <c r="CC70" s="264"/>
      <c r="CD70" s="191"/>
      <c r="CE70" s="191"/>
      <c r="CF70" s="191"/>
      <c r="CG70" s="191"/>
      <c r="CH70" s="191"/>
      <c r="CI70" s="191"/>
      <c r="CJ70" s="191"/>
      <c r="CL70" s="183"/>
      <c r="CM70" s="121"/>
      <c r="CN70" s="121"/>
      <c r="CO70" s="16"/>
      <c r="CP70" s="18"/>
    </row>
    <row r="71" spans="2:94" x14ac:dyDescent="0.35">
      <c r="B71" s="269" t="s">
        <v>197</v>
      </c>
      <c r="C71" s="83"/>
      <c r="P71" s="18"/>
      <c r="AB71" s="269" t="s">
        <v>197</v>
      </c>
      <c r="AC71" s="83"/>
      <c r="AP71" s="18"/>
      <c r="BB71" s="269" t="s">
        <v>197</v>
      </c>
      <c r="BC71" s="83"/>
      <c r="BP71" s="18"/>
      <c r="CB71" s="269" t="s">
        <v>197</v>
      </c>
      <c r="CC71" s="83"/>
      <c r="CP71" s="18"/>
    </row>
    <row r="72" spans="2:94" x14ac:dyDescent="0.35">
      <c r="B72" s="268" t="s">
        <v>199</v>
      </c>
      <c r="C72" s="228" t="s">
        <v>11</v>
      </c>
      <c r="D72" s="238"/>
      <c r="E72" s="238"/>
      <c r="F72" s="238"/>
      <c r="G72" s="238"/>
      <c r="H72" s="238"/>
      <c r="I72" s="238"/>
      <c r="J72" s="238"/>
      <c r="P72" s="19">
        <f>SUM(D72:J72)</f>
        <v>0</v>
      </c>
      <c r="AB72" s="268" t="s">
        <v>199</v>
      </c>
      <c r="AC72" s="228" t="s">
        <v>11</v>
      </c>
      <c r="AD72" s="238">
        <f>D72</f>
        <v>0</v>
      </c>
      <c r="AE72" s="238">
        <f t="shared" ref="AE72:AJ72" si="117">E72</f>
        <v>0</v>
      </c>
      <c r="AF72" s="238">
        <f t="shared" si="117"/>
        <v>0</v>
      </c>
      <c r="AG72" s="238">
        <f t="shared" si="117"/>
        <v>0</v>
      </c>
      <c r="AH72" s="238">
        <f t="shared" si="117"/>
        <v>0</v>
      </c>
      <c r="AI72" s="238">
        <f t="shared" si="117"/>
        <v>0</v>
      </c>
      <c r="AJ72" s="238">
        <f t="shared" si="117"/>
        <v>0</v>
      </c>
      <c r="AP72" s="19">
        <f>SUM(AD72:AJ72)</f>
        <v>0</v>
      </c>
      <c r="BB72" s="268" t="s">
        <v>199</v>
      </c>
      <c r="BC72" s="228" t="s">
        <v>11</v>
      </c>
      <c r="BD72" s="238">
        <f>AD72</f>
        <v>0</v>
      </c>
      <c r="BE72" s="238">
        <f t="shared" ref="BE72" si="118">AE72</f>
        <v>0</v>
      </c>
      <c r="BF72" s="238">
        <f t="shared" ref="BF72" si="119">AF72</f>
        <v>0</v>
      </c>
      <c r="BG72" s="238">
        <f t="shared" ref="BG72" si="120">AG72</f>
        <v>0</v>
      </c>
      <c r="BH72" s="238">
        <f t="shared" ref="BH72" si="121">AH72</f>
        <v>0</v>
      </c>
      <c r="BI72" s="238">
        <f t="shared" ref="BI72" si="122">AI72</f>
        <v>0</v>
      </c>
      <c r="BJ72" s="238">
        <f t="shared" ref="BJ72" si="123">AJ72</f>
        <v>0</v>
      </c>
      <c r="BP72" s="19">
        <f>SUM(BD72:BJ72)</f>
        <v>0</v>
      </c>
      <c r="CB72" s="268" t="s">
        <v>199</v>
      </c>
      <c r="CC72" s="228" t="s">
        <v>11</v>
      </c>
      <c r="CD72" s="238">
        <f>BD72</f>
        <v>0</v>
      </c>
      <c r="CE72" s="238">
        <f t="shared" ref="CE72" si="124">BE72</f>
        <v>0</v>
      </c>
      <c r="CF72" s="238">
        <f t="shared" ref="CF72" si="125">BF72</f>
        <v>0</v>
      </c>
      <c r="CG72" s="238">
        <f t="shared" ref="CG72" si="126">BG72</f>
        <v>0</v>
      </c>
      <c r="CH72" s="238">
        <f t="shared" ref="CH72" si="127">BH72</f>
        <v>0</v>
      </c>
      <c r="CI72" s="238">
        <f t="shared" ref="CI72" si="128">BI72</f>
        <v>0</v>
      </c>
      <c r="CJ72" s="238">
        <f t="shared" ref="CJ72" si="129">BJ72</f>
        <v>0</v>
      </c>
      <c r="CP72" s="19">
        <f>SUM(CD72:CJ72)</f>
        <v>0</v>
      </c>
    </row>
    <row r="73" spans="2:94" x14ac:dyDescent="0.35">
      <c r="B73" s="4"/>
      <c r="P73" s="18"/>
      <c r="AB73" s="4"/>
      <c r="AP73" s="18"/>
      <c r="BB73" s="4"/>
      <c r="BP73" s="18"/>
      <c r="CB73" s="4"/>
      <c r="CP73" s="18"/>
    </row>
    <row r="74" spans="2:94" ht="15" thickBot="1" x14ac:dyDescent="0.4">
      <c r="B74" s="26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9"/>
      <c r="AB74" s="267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59"/>
      <c r="BB74" s="267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59"/>
      <c r="CB74" s="267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59"/>
    </row>
  </sheetData>
  <sheetProtection algorithmName="SHA-512" hashValue="U33JlIWBO94b2c5MXe3qSTfgTRLSgKJiYq3yUsus9Ngg6hIpRDEDYScaXMuOW2QVoJGvKy+Lp6AwJxxn6mduBQ==" saltValue="9envWihwQSUj618jxBuw3A==" spinCount="100000" sheet="1" objects="1" scenarios="1"/>
  <mergeCells count="9">
    <mergeCell ref="D60:J60"/>
    <mergeCell ref="AD60:AJ60"/>
    <mergeCell ref="BD60:BJ60"/>
    <mergeCell ref="CD60:CJ60"/>
    <mergeCell ref="D1:N1"/>
    <mergeCell ref="CE2:CG2"/>
    <mergeCell ref="E2:G2"/>
    <mergeCell ref="AE2:AG2"/>
    <mergeCell ref="BE2:BG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26"/>
  <sheetViews>
    <sheetView workbookViewId="0">
      <selection activeCell="E2" sqref="E2"/>
    </sheetView>
  </sheetViews>
  <sheetFormatPr defaultRowHeight="14.5" x14ac:dyDescent="0.35"/>
  <sheetData>
    <row r="1" spans="2:4" x14ac:dyDescent="0.35">
      <c r="B1" s="2" t="s">
        <v>2</v>
      </c>
      <c r="C1" s="2" t="s">
        <v>5</v>
      </c>
      <c r="D1" s="2" t="s">
        <v>8</v>
      </c>
    </row>
    <row r="2" spans="2:4" x14ac:dyDescent="0.35">
      <c r="B2" s="1">
        <v>43891</v>
      </c>
      <c r="C2" t="s">
        <v>3</v>
      </c>
      <c r="D2" t="s">
        <v>9</v>
      </c>
    </row>
    <row r="3" spans="2:4" x14ac:dyDescent="0.35">
      <c r="B3" s="1">
        <v>43922</v>
      </c>
      <c r="C3" t="s">
        <v>4</v>
      </c>
      <c r="D3" t="s">
        <v>7</v>
      </c>
    </row>
    <row r="4" spans="2:4" x14ac:dyDescent="0.35">
      <c r="B4" s="1">
        <v>43952</v>
      </c>
      <c r="D4" t="s">
        <v>14</v>
      </c>
    </row>
    <row r="5" spans="2:4" x14ac:dyDescent="0.35">
      <c r="B5" s="1">
        <v>43983</v>
      </c>
    </row>
    <row r="6" spans="2:4" x14ac:dyDescent="0.35">
      <c r="B6" s="1">
        <v>44013</v>
      </c>
    </row>
    <row r="7" spans="2:4" x14ac:dyDescent="0.35">
      <c r="B7" s="1">
        <v>44044</v>
      </c>
    </row>
    <row r="8" spans="2:4" x14ac:dyDescent="0.35">
      <c r="B8" s="1">
        <v>44075</v>
      </c>
    </row>
    <row r="9" spans="2:4" x14ac:dyDescent="0.35">
      <c r="B9" s="1">
        <v>44105</v>
      </c>
    </row>
    <row r="10" spans="2:4" x14ac:dyDescent="0.35">
      <c r="B10" s="1">
        <v>44136</v>
      </c>
    </row>
    <row r="11" spans="2:4" x14ac:dyDescent="0.35">
      <c r="B11" s="1">
        <v>44166</v>
      </c>
    </row>
    <row r="12" spans="2:4" x14ac:dyDescent="0.35">
      <c r="B12" s="1">
        <v>44197</v>
      </c>
    </row>
    <row r="13" spans="2:4" x14ac:dyDescent="0.35">
      <c r="B13" s="1">
        <v>44228</v>
      </c>
    </row>
    <row r="14" spans="2:4" x14ac:dyDescent="0.35">
      <c r="B14" s="1">
        <v>44256</v>
      </c>
    </row>
    <row r="15" spans="2:4" x14ac:dyDescent="0.35">
      <c r="B15" s="1">
        <v>44287</v>
      </c>
    </row>
    <row r="16" spans="2:4" x14ac:dyDescent="0.35">
      <c r="B16" s="1">
        <v>44317</v>
      </c>
    </row>
    <row r="17" spans="2:2" x14ac:dyDescent="0.35">
      <c r="B17" s="1">
        <v>44348</v>
      </c>
    </row>
    <row r="18" spans="2:2" x14ac:dyDescent="0.35">
      <c r="B18" s="1">
        <v>44378</v>
      </c>
    </row>
    <row r="19" spans="2:2" x14ac:dyDescent="0.35">
      <c r="B19" s="1">
        <v>44409</v>
      </c>
    </row>
    <row r="20" spans="2:2" x14ac:dyDescent="0.35">
      <c r="B20" s="1">
        <v>44440</v>
      </c>
    </row>
    <row r="21" spans="2:2" x14ac:dyDescent="0.35">
      <c r="B21" s="1">
        <v>44470</v>
      </c>
    </row>
    <row r="22" spans="2:2" x14ac:dyDescent="0.35">
      <c r="B22" s="1">
        <v>44501</v>
      </c>
    </row>
    <row r="23" spans="2:2" x14ac:dyDescent="0.35">
      <c r="B23" s="1">
        <v>44531</v>
      </c>
    </row>
    <row r="24" spans="2:2" x14ac:dyDescent="0.35">
      <c r="B24" s="1">
        <v>44562</v>
      </c>
    </row>
    <row r="25" spans="2:2" x14ac:dyDescent="0.35">
      <c r="B25" s="1">
        <v>44593</v>
      </c>
    </row>
    <row r="26" spans="2:2" x14ac:dyDescent="0.35">
      <c r="B26" s="1">
        <v>44621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85482-ED21-44DB-A2C0-0853E5C6EE52}">
  <ds:schemaRefs>
    <ds:schemaRef ds:uri="http://purl.org/dc/terms/"/>
    <ds:schemaRef ds:uri="http://schemas.openxmlformats.org/package/2006/metadata/core-properties"/>
    <ds:schemaRef ds:uri="5e757cf7-8ef8-435a-925f-c3d8c783566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7e3dc7b-6fa9-4d14-b8fd-34008748e09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53E1B5-25E8-49CF-808B-61DBF23455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24C396-D7E4-42C9-8A2A-7523989284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 Summ</vt:lpstr>
      <vt:lpstr>Standard calc</vt:lpstr>
      <vt:lpstr>Detailed calc</vt:lpstr>
      <vt:lpstr>Food &amp; beverage</vt:lpstr>
      <vt:lpstr>Retail</vt:lpstr>
      <vt:lpstr>Other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michael.williamson@asmbelfast.com</dc:creator>
  <cp:lastModifiedBy>Brendan Liddy</cp:lastModifiedBy>
  <dcterms:created xsi:type="dcterms:W3CDTF">2020-04-06T16:36:05Z</dcterms:created>
  <dcterms:modified xsi:type="dcterms:W3CDTF">2020-06-10T15:51:32Z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